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7695" windowHeight="582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1" i="2"/>
  <c r="J11"/>
  <c r="G6"/>
  <c r="G5"/>
  <c r="G7"/>
  <c r="G9"/>
  <c r="J5"/>
  <c r="K5" s="1"/>
  <c r="J6"/>
  <c r="J8"/>
  <c r="J4"/>
  <c r="H10"/>
  <c r="E10"/>
  <c r="D10"/>
  <c r="C10"/>
  <c r="B10"/>
  <c r="F9"/>
  <c r="F8"/>
  <c r="G8" s="1"/>
  <c r="F7"/>
  <c r="F6"/>
  <c r="F5"/>
  <c r="F4"/>
  <c r="F10" s="1"/>
  <c r="H1" s="1"/>
  <c r="G1"/>
  <c r="K8" l="1"/>
  <c r="K4"/>
  <c r="K1"/>
  <c r="G4"/>
  <c r="I4" s="1"/>
  <c r="K6"/>
  <c r="J9"/>
  <c r="K9" s="1"/>
  <c r="J7"/>
  <c r="K7" s="1"/>
  <c r="I9"/>
  <c r="I5"/>
  <c r="I6"/>
  <c r="I7"/>
  <c r="I8"/>
  <c r="M4" i="1"/>
  <c r="M5"/>
  <c r="M6"/>
  <c r="M7"/>
  <c r="M8"/>
  <c r="M3"/>
  <c r="L4"/>
  <c r="L5"/>
  <c r="L6"/>
  <c r="L7"/>
  <c r="L8"/>
  <c r="L3"/>
  <c r="J10" i="2" l="1"/>
  <c r="G10"/>
  <c r="H1" i="1"/>
  <c r="H5" s="1"/>
  <c r="B21"/>
  <c r="C21"/>
  <c r="D21"/>
  <c r="E21"/>
  <c r="B22"/>
  <c r="C22"/>
  <c r="D22"/>
  <c r="E22"/>
  <c r="B23"/>
  <c r="C23"/>
  <c r="D23"/>
  <c r="E23"/>
  <c r="B24"/>
  <c r="C24"/>
  <c r="D24"/>
  <c r="E24"/>
  <c r="B25"/>
  <c r="C25"/>
  <c r="D25"/>
  <c r="E25"/>
  <c r="E20"/>
  <c r="D20"/>
  <c r="C20"/>
  <c r="B20"/>
  <c r="H4"/>
  <c r="I13" s="1"/>
  <c r="I21" s="1"/>
  <c r="H6"/>
  <c r="G15" s="1"/>
  <c r="G23" s="1"/>
  <c r="H8"/>
  <c r="H17" s="1"/>
  <c r="H25" s="1"/>
  <c r="E10"/>
  <c r="H13"/>
  <c r="H21" s="1"/>
  <c r="G13"/>
  <c r="G21" s="1"/>
  <c r="H15"/>
  <c r="H23" s="1"/>
  <c r="J15"/>
  <c r="J23" s="1"/>
  <c r="G17"/>
  <c r="G25" s="1"/>
  <c r="I17"/>
  <c r="I25" s="1"/>
  <c r="G10"/>
  <c r="C10"/>
  <c r="A21"/>
  <c r="A22"/>
  <c r="A23"/>
  <c r="A24"/>
  <c r="A25"/>
  <c r="A20"/>
  <c r="B13"/>
  <c r="C13"/>
  <c r="D13"/>
  <c r="E13"/>
  <c r="B14"/>
  <c r="C14"/>
  <c r="D14"/>
  <c r="E14"/>
  <c r="B15"/>
  <c r="C15"/>
  <c r="D15"/>
  <c r="E15"/>
  <c r="B16"/>
  <c r="C16"/>
  <c r="D16"/>
  <c r="E16"/>
  <c r="B17"/>
  <c r="C17"/>
  <c r="D17"/>
  <c r="E17"/>
  <c r="E12"/>
  <c r="D12"/>
  <c r="C12"/>
  <c r="B12"/>
  <c r="G4"/>
  <c r="G5"/>
  <c r="G6"/>
  <c r="G7"/>
  <c r="G8"/>
  <c r="G3"/>
  <c r="G1"/>
  <c r="G9"/>
  <c r="C9"/>
  <c r="D9"/>
  <c r="E9"/>
  <c r="B9"/>
  <c r="A13"/>
  <c r="A14"/>
  <c r="A15"/>
  <c r="A16"/>
  <c r="A17"/>
  <c r="A12"/>
  <c r="F9"/>
  <c r="F5"/>
  <c r="F6"/>
  <c r="F7"/>
  <c r="F8"/>
  <c r="F4"/>
  <c r="F3"/>
  <c r="J12" i="2" l="1"/>
  <c r="J13" s="1"/>
  <c r="G12"/>
  <c r="G13" s="1"/>
  <c r="G14" i="1"/>
  <c r="G22" s="1"/>
  <c r="J14"/>
  <c r="J22" s="1"/>
  <c r="J17"/>
  <c r="J25" s="1"/>
  <c r="I15"/>
  <c r="I23" s="1"/>
  <c r="H3"/>
  <c r="J12" s="1"/>
  <c r="J20" s="1"/>
  <c r="H7"/>
  <c r="H14"/>
  <c r="H22" s="1"/>
  <c r="H9"/>
  <c r="H12"/>
  <c r="H20" s="1"/>
  <c r="G12"/>
  <c r="G20" s="1"/>
  <c r="I12"/>
  <c r="I20" s="1"/>
  <c r="J13"/>
  <c r="J21" s="1"/>
  <c r="I14"/>
  <c r="I22" s="1"/>
  <c r="G16" l="1"/>
  <c r="G24" s="1"/>
  <c r="H16"/>
  <c r="H24" s="1"/>
  <c r="J16"/>
  <c r="J24" s="1"/>
  <c r="I16"/>
  <c r="I24" s="1"/>
</calcChain>
</file>

<file path=xl/sharedStrings.xml><?xml version="1.0" encoding="utf-8"?>
<sst xmlns="http://schemas.openxmlformats.org/spreadsheetml/2006/main" count="38" uniqueCount="25">
  <si>
    <t>Pre-Financing</t>
  </si>
  <si>
    <t>AUTH</t>
  </si>
  <si>
    <t>Year 1</t>
  </si>
  <si>
    <t>Year 2</t>
  </si>
  <si>
    <t>Year 3</t>
  </si>
  <si>
    <t>Year 4</t>
  </si>
  <si>
    <t>CAEN</t>
  </si>
  <si>
    <t>CERN</t>
  </si>
  <si>
    <t>CNRS</t>
  </si>
  <si>
    <t>PRIELE</t>
  </si>
  <si>
    <t>UNIPI</t>
  </si>
  <si>
    <t>TOTAL</t>
  </si>
  <si>
    <t>GRAND TOTAL</t>
  </si>
  <si>
    <t>Installment</t>
  </si>
  <si>
    <t>Secondments</t>
  </si>
  <si>
    <t>Installment hyp. 1</t>
  </si>
  <si>
    <t>Fresh money:</t>
  </si>
  <si>
    <t>Reserve:</t>
  </si>
  <si>
    <t>Pre-Financing:</t>
  </si>
  <si>
    <t>Installment hyp. 2</t>
  </si>
  <si>
    <t>Based on Secondments</t>
  </si>
  <si>
    <t>% of Secondm.</t>
  </si>
  <si>
    <t>Check:</t>
  </si>
  <si>
    <t>Undivided</t>
  </si>
  <si>
    <t>% of 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</si>
</sst>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Font="1"/>
    <xf numFmtId="1" fontId="0" fillId="0" borderId="2" xfId="0" applyNumberFormat="1" applyBorder="1"/>
    <xf numFmtId="0" fontId="0" fillId="0" borderId="2" xfId="0" applyFont="1" applyBorder="1" applyAlignment="1">
      <alignment horizontal="right"/>
    </xf>
    <xf numFmtId="1" fontId="0" fillId="0" borderId="3" xfId="0" applyNumberFormat="1" applyBorder="1"/>
    <xf numFmtId="1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0" xfId="0" applyNumberFormat="1" applyBorder="1"/>
    <xf numFmtId="1" fontId="2" fillId="0" borderId="4" xfId="0" applyNumberFormat="1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1" applyFont="1"/>
    <xf numFmtId="9" fontId="0" fillId="0" borderId="0" xfId="1" applyFont="1" applyFill="1" applyBorder="1"/>
    <xf numFmtId="0" fontId="0" fillId="0" borderId="4" xfId="0" applyFill="1" applyBorder="1" applyAlignment="1">
      <alignment horizontal="right"/>
    </xf>
    <xf numFmtId="1" fontId="0" fillId="0" borderId="4" xfId="0" applyNumberFormat="1" applyBorder="1"/>
    <xf numFmtId="1" fontId="2" fillId="0" borderId="4" xfId="0" applyNumberFormat="1" applyFont="1" applyBorder="1"/>
    <xf numFmtId="9" fontId="0" fillId="0" borderId="1" xfId="1" applyFont="1" applyBorder="1"/>
    <xf numFmtId="1" fontId="0" fillId="0" borderId="5" xfId="0" applyNumberFormat="1" applyBorder="1"/>
    <xf numFmtId="0" fontId="0" fillId="0" borderId="1" xfId="0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1" xfId="0" applyNumberFormat="1" applyFont="1" applyBorder="1"/>
    <xf numFmtId="0" fontId="0" fillId="0" borderId="5" xfId="0" applyBorder="1" applyAlignment="1">
      <alignment horizontal="right"/>
    </xf>
    <xf numFmtId="9" fontId="0" fillId="0" borderId="1" xfId="1" applyFont="1" applyBorder="1" applyAlignment="1">
      <alignment horizontal="right"/>
    </xf>
    <xf numFmtId="9" fontId="0" fillId="2" borderId="0" xfId="1" applyFont="1" applyFill="1"/>
    <xf numFmtId="9" fontId="0" fillId="2" borderId="1" xfId="1" applyFont="1" applyFill="1" applyBorder="1"/>
    <xf numFmtId="9" fontId="0" fillId="2" borderId="4" xfId="1" applyFont="1" applyFill="1" applyBorder="1" applyAlignment="1">
      <alignment horizontal="right"/>
    </xf>
    <xf numFmtId="9" fontId="1" fillId="3" borderId="0" xfId="1" applyFont="1" applyFill="1"/>
    <xf numFmtId="9" fontId="0" fillId="3" borderId="0" xfId="1" applyFont="1" applyFill="1"/>
    <xf numFmtId="9" fontId="0" fillId="3" borderId="1" xfId="1" applyFont="1" applyFill="1" applyBorder="1"/>
    <xf numFmtId="0" fontId="0" fillId="0" borderId="0" xfId="0" applyFill="1" applyBorder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L3" sqref="L3:L8"/>
    </sheetView>
  </sheetViews>
  <sheetFormatPr defaultRowHeight="15"/>
  <cols>
    <col min="1" max="1" width="16.140625" customWidth="1"/>
    <col min="2" max="2" width="14.28515625" customWidth="1"/>
    <col min="3" max="3" width="12.85546875" customWidth="1"/>
    <col min="4" max="4" width="11.7109375" customWidth="1"/>
    <col min="6" max="6" width="9.5703125" bestFit="1" customWidth="1"/>
    <col min="7" max="7" width="12.28515625" customWidth="1"/>
    <col min="8" max="8" width="10.5703125" bestFit="1" customWidth="1"/>
  </cols>
  <sheetData>
    <row r="1" spans="1:13">
      <c r="A1" t="s">
        <v>0</v>
      </c>
      <c r="B1" s="1">
        <v>1036543.24</v>
      </c>
      <c r="D1" s="1"/>
      <c r="E1" s="15">
        <v>79734.100000000006</v>
      </c>
      <c r="F1" s="16"/>
      <c r="G1" s="3">
        <f>B1-E1</f>
        <v>956809.14</v>
      </c>
      <c r="H1" s="3">
        <f>G1-0.85*C10</f>
        <v>8527.6435000000056</v>
      </c>
    </row>
    <row r="2" spans="1:13">
      <c r="B2" s="5" t="s">
        <v>2</v>
      </c>
      <c r="C2" s="5" t="s">
        <v>3</v>
      </c>
      <c r="D2" s="5" t="s">
        <v>4</v>
      </c>
      <c r="E2" s="10" t="s">
        <v>5</v>
      </c>
      <c r="F2" s="4" t="s">
        <v>11</v>
      </c>
      <c r="G2" s="17" t="s">
        <v>13</v>
      </c>
    </row>
    <row r="3" spans="1:13">
      <c r="A3" t="s">
        <v>1</v>
      </c>
      <c r="B3" s="1">
        <v>15777.3</v>
      </c>
      <c r="C3" s="1">
        <v>124106.18</v>
      </c>
      <c r="D3" s="1">
        <v>124106.18</v>
      </c>
      <c r="E3" s="9">
        <v>0</v>
      </c>
      <c r="F3" s="12">
        <f>SUM(B3:E3)</f>
        <v>263989.65999999997</v>
      </c>
      <c r="G3" s="1">
        <f>$G$1*F3/$F$9</f>
        <v>158393.796</v>
      </c>
      <c r="H3" s="1">
        <f>0.85*(B3+C3)+$H$1*(D3+E3)/$E$10</f>
        <v>121110.16091484303</v>
      </c>
      <c r="J3">
        <v>138645</v>
      </c>
      <c r="K3">
        <v>21045.599999999999</v>
      </c>
      <c r="L3">
        <f>J3+K3</f>
        <v>159690.6</v>
      </c>
      <c r="M3">
        <f>G3/L3</f>
        <v>0.99187927154134303</v>
      </c>
    </row>
    <row r="4" spans="1:13">
      <c r="A4" t="s">
        <v>6</v>
      </c>
      <c r="B4" s="1">
        <v>216425.92</v>
      </c>
      <c r="C4" s="1">
        <v>175128.01</v>
      </c>
      <c r="D4" s="1">
        <v>7025.11</v>
      </c>
      <c r="E4" s="9">
        <v>0</v>
      </c>
      <c r="F4" s="12">
        <f>SUM(B4:E4)</f>
        <v>398579.04000000004</v>
      </c>
      <c r="G4" s="1">
        <f t="shared" ref="G4:G8" si="0">$G$1*F4/$F$9</f>
        <v>239147.42400000006</v>
      </c>
      <c r="H4" s="1">
        <f t="shared" ref="H4:H8" si="1">0.85*(B4+C4)+$H$1*(D4+E4)/$E$10</f>
        <v>332945.89384939079</v>
      </c>
      <c r="J4">
        <v>196632.58</v>
      </c>
      <c r="K4">
        <v>34112</v>
      </c>
      <c r="L4">
        <f t="shared" ref="L4:L8" si="2">J4+K4</f>
        <v>230744.58</v>
      </c>
      <c r="M4">
        <f t="shared" ref="M4:M8" si="3">G4/L4</f>
        <v>1.0364162139799777</v>
      </c>
    </row>
    <row r="5" spans="1:13">
      <c r="A5" t="s">
        <v>7</v>
      </c>
      <c r="B5" s="1">
        <v>0</v>
      </c>
      <c r="C5" s="1">
        <v>66146.92</v>
      </c>
      <c r="D5" s="1">
        <v>50458.1</v>
      </c>
      <c r="E5" s="9">
        <v>70641.350000000006</v>
      </c>
      <c r="F5" s="12">
        <f t="shared" ref="F5:F8" si="4">SUM(B5:E5)</f>
        <v>187246.37</v>
      </c>
      <c r="G5" s="1">
        <f t="shared" si="0"/>
        <v>112347.82200000001</v>
      </c>
      <c r="H5" s="1">
        <f t="shared" si="1"/>
        <v>58380.562385343343</v>
      </c>
      <c r="J5">
        <v>95292.46</v>
      </c>
      <c r="K5">
        <v>20331.509999999998</v>
      </c>
      <c r="L5">
        <f t="shared" si="2"/>
        <v>115623.97</v>
      </c>
      <c r="M5">
        <f t="shared" si="3"/>
        <v>0.97166549462019003</v>
      </c>
    </row>
    <row r="6" spans="1:13">
      <c r="A6" t="s">
        <v>8</v>
      </c>
      <c r="B6" s="1">
        <v>98842.02</v>
      </c>
      <c r="C6" s="1">
        <v>70579.429999999993</v>
      </c>
      <c r="D6" s="1">
        <v>0</v>
      </c>
      <c r="E6" s="9">
        <v>0</v>
      </c>
      <c r="F6" s="12">
        <f t="shared" si="4"/>
        <v>169421.45</v>
      </c>
      <c r="G6" s="1">
        <f t="shared" si="0"/>
        <v>101652.87000000001</v>
      </c>
      <c r="H6" s="1">
        <f t="shared" si="1"/>
        <v>144008.23250000001</v>
      </c>
      <c r="J6">
        <v>101587.5</v>
      </c>
      <c r="K6">
        <v>13932</v>
      </c>
      <c r="L6">
        <f t="shared" si="2"/>
        <v>115519.5</v>
      </c>
      <c r="M6">
        <f t="shared" si="3"/>
        <v>0.87996286341267071</v>
      </c>
    </row>
    <row r="7" spans="1:13">
      <c r="A7" t="s">
        <v>9</v>
      </c>
      <c r="B7" s="1">
        <v>109447.25</v>
      </c>
      <c r="C7" s="1">
        <v>0</v>
      </c>
      <c r="D7" s="1">
        <v>0</v>
      </c>
      <c r="E7" s="9">
        <v>0</v>
      </c>
      <c r="F7" s="12">
        <f t="shared" si="4"/>
        <v>109447.25</v>
      </c>
      <c r="G7" s="1">
        <f t="shared" si="0"/>
        <v>65668.350000000006</v>
      </c>
      <c r="H7" s="1">
        <f t="shared" si="1"/>
        <v>93030.162499999991</v>
      </c>
      <c r="J7">
        <v>57709.5</v>
      </c>
      <c r="K7">
        <v>5688</v>
      </c>
      <c r="L7">
        <f t="shared" si="2"/>
        <v>63397.5</v>
      </c>
      <c r="M7">
        <f t="shared" si="3"/>
        <v>1.0358192357742815</v>
      </c>
    </row>
    <row r="8" spans="1:13" ht="15.75" thickBot="1">
      <c r="A8" s="6" t="s">
        <v>10</v>
      </c>
      <c r="B8" s="7">
        <v>106141.2</v>
      </c>
      <c r="C8" s="7">
        <v>133031.06</v>
      </c>
      <c r="D8" s="7">
        <v>157767.28</v>
      </c>
      <c r="E8" s="11">
        <v>69058.59</v>
      </c>
      <c r="F8" s="13">
        <f t="shared" si="4"/>
        <v>465998.13</v>
      </c>
      <c r="G8" s="7">
        <f t="shared" si="0"/>
        <v>279598.87800000003</v>
      </c>
      <c r="H8" s="7">
        <f t="shared" si="1"/>
        <v>207334.12785042284</v>
      </c>
      <c r="J8">
        <v>245801.83</v>
      </c>
      <c r="K8">
        <v>44931.9</v>
      </c>
      <c r="L8">
        <f t="shared" si="2"/>
        <v>290733.73</v>
      </c>
      <c r="M8">
        <f t="shared" si="3"/>
        <v>0.96170085940836669</v>
      </c>
    </row>
    <row r="9" spans="1:13">
      <c r="A9" s="2" t="s">
        <v>12</v>
      </c>
      <c r="B9" s="1">
        <f>SUM(B3:B8)</f>
        <v>546633.68999999994</v>
      </c>
      <c r="C9" s="1">
        <f t="shared" ref="C9:E9" si="5">SUM(C3:C8)</f>
        <v>568991.6</v>
      </c>
      <c r="D9" s="1">
        <f t="shared" si="5"/>
        <v>339356.67</v>
      </c>
      <c r="E9" s="9">
        <f t="shared" si="5"/>
        <v>139699.94</v>
      </c>
      <c r="F9" s="14">
        <f>SUM(F3:F8)</f>
        <v>1594681.9</v>
      </c>
      <c r="G9" s="3">
        <f>SUM(G3:G8)</f>
        <v>956809.14000000013</v>
      </c>
      <c r="H9" s="3">
        <f>SUM(H3:H8)</f>
        <v>956809.14</v>
      </c>
    </row>
    <row r="10" spans="1:13">
      <c r="C10" s="1">
        <f>B9+C9</f>
        <v>1115625.29</v>
      </c>
      <c r="E10" s="1">
        <f>D9+E9</f>
        <v>479056.61</v>
      </c>
      <c r="G10" s="19">
        <f>G9/C10</f>
        <v>0.85764382411947659</v>
      </c>
    </row>
    <row r="12" spans="1:13">
      <c r="A12" t="str">
        <f>A3</f>
        <v>AUTH</v>
      </c>
      <c r="B12" s="1">
        <f>$G3-B3</f>
        <v>142616.49600000001</v>
      </c>
      <c r="C12" s="1">
        <f>G3-B3-C3</f>
        <v>18510.316000000021</v>
      </c>
      <c r="D12" s="1">
        <f>G3-B3-C3-D3</f>
        <v>-105595.86399999997</v>
      </c>
      <c r="E12" s="1">
        <f>G3-B3-C3-D3-E3</f>
        <v>-105595.86399999997</v>
      </c>
      <c r="G12" s="1">
        <f>H3-B3</f>
        <v>105332.86091484303</v>
      </c>
      <c r="H12" s="1">
        <f>H3-B3-C3</f>
        <v>-18773.319085156967</v>
      </c>
      <c r="I12" s="1">
        <f>H3-B3-C3-D3</f>
        <v>-142879.49908515695</v>
      </c>
      <c r="J12" s="1">
        <f>H3-B3-C3-D3-E3</f>
        <v>-142879.49908515695</v>
      </c>
    </row>
    <row r="13" spans="1:13">
      <c r="A13" t="str">
        <f t="shared" ref="A13:A17" si="6">A4</f>
        <v>CAEN</v>
      </c>
      <c r="B13" s="1">
        <f t="shared" ref="B13:B17" si="7">$G4-B4</f>
        <v>22721.504000000044</v>
      </c>
      <c r="C13" s="1">
        <f t="shared" ref="C13:C17" si="8">G4-B4-C4</f>
        <v>-152406.50599999996</v>
      </c>
      <c r="D13" s="1">
        <f t="shared" ref="D13:D17" si="9">G4-B4-C4-D4</f>
        <v>-159431.61599999995</v>
      </c>
      <c r="E13" s="1">
        <f t="shared" ref="E13:E17" si="10">G4-B4-C4-D4-E4</f>
        <v>-159431.61599999995</v>
      </c>
      <c r="G13" s="1">
        <f t="shared" ref="G13:G17" si="11">H4-B4</f>
        <v>116519.97384939078</v>
      </c>
      <c r="H13" s="1">
        <f t="shared" ref="H13:H17" si="12">H4-B4-C4</f>
        <v>-58608.03615060923</v>
      </c>
      <c r="I13" s="1">
        <f t="shared" ref="I13:I17" si="13">H4-B4-C4-D4</f>
        <v>-65633.146150609231</v>
      </c>
      <c r="J13" s="1">
        <f t="shared" ref="J13:J17" si="14">H4-B4-C4-D4-E4</f>
        <v>-65633.146150609231</v>
      </c>
    </row>
    <row r="14" spans="1:13">
      <c r="A14" t="str">
        <f t="shared" si="6"/>
        <v>CERN</v>
      </c>
      <c r="B14" s="1">
        <f t="shared" si="7"/>
        <v>112347.82200000001</v>
      </c>
      <c r="C14" s="1">
        <f t="shared" si="8"/>
        <v>46200.902000000016</v>
      </c>
      <c r="D14" s="1">
        <f t="shared" si="9"/>
        <v>-4257.1979999999821</v>
      </c>
      <c r="E14" s="1">
        <f t="shared" si="10"/>
        <v>-74898.547999999981</v>
      </c>
      <c r="G14" s="1">
        <f t="shared" si="11"/>
        <v>58380.562385343343</v>
      </c>
      <c r="H14" s="1">
        <f t="shared" si="12"/>
        <v>-7766.3576146566556</v>
      </c>
      <c r="I14" s="1">
        <f t="shared" si="13"/>
        <v>-58224.457614656654</v>
      </c>
      <c r="J14" s="1">
        <f t="shared" si="14"/>
        <v>-128865.80761465666</v>
      </c>
    </row>
    <row r="15" spans="1:13">
      <c r="A15" t="str">
        <f t="shared" si="6"/>
        <v>CNRS</v>
      </c>
      <c r="B15" s="1">
        <f t="shared" si="7"/>
        <v>2810.8500000000058</v>
      </c>
      <c r="C15" s="1">
        <f t="shared" si="8"/>
        <v>-67768.579999999987</v>
      </c>
      <c r="D15" s="1">
        <f t="shared" si="9"/>
        <v>-67768.579999999987</v>
      </c>
      <c r="E15" s="1">
        <f t="shared" si="10"/>
        <v>-67768.579999999987</v>
      </c>
      <c r="G15" s="1">
        <f t="shared" si="11"/>
        <v>45166.212500000009</v>
      </c>
      <c r="H15" s="1">
        <f t="shared" si="12"/>
        <v>-25413.217499999984</v>
      </c>
      <c r="I15" s="1">
        <f t="shared" si="13"/>
        <v>-25413.217499999984</v>
      </c>
      <c r="J15" s="1">
        <f t="shared" si="14"/>
        <v>-25413.217499999984</v>
      </c>
    </row>
    <row r="16" spans="1:13">
      <c r="A16" t="str">
        <f t="shared" si="6"/>
        <v>PRIELE</v>
      </c>
      <c r="B16" s="1">
        <f t="shared" si="7"/>
        <v>-43778.899999999994</v>
      </c>
      <c r="C16" s="1">
        <f t="shared" si="8"/>
        <v>-43778.899999999994</v>
      </c>
      <c r="D16" s="1">
        <f t="shared" si="9"/>
        <v>-43778.899999999994</v>
      </c>
      <c r="E16" s="1">
        <f t="shared" si="10"/>
        <v>-43778.899999999994</v>
      </c>
      <c r="G16" s="1">
        <f t="shared" si="11"/>
        <v>-16417.087500000009</v>
      </c>
      <c r="H16" s="1">
        <f t="shared" si="12"/>
        <v>-16417.087500000009</v>
      </c>
      <c r="I16" s="1">
        <f t="shared" si="13"/>
        <v>-16417.087500000009</v>
      </c>
      <c r="J16" s="1">
        <f t="shared" si="14"/>
        <v>-16417.087500000009</v>
      </c>
    </row>
    <row r="17" spans="1:10">
      <c r="A17" t="str">
        <f t="shared" si="6"/>
        <v>UNIPI</v>
      </c>
      <c r="B17" s="1">
        <f t="shared" si="7"/>
        <v>173457.67800000001</v>
      </c>
      <c r="C17" s="1">
        <f t="shared" si="8"/>
        <v>40426.618000000017</v>
      </c>
      <c r="D17" s="1">
        <f t="shared" si="9"/>
        <v>-117340.66199999998</v>
      </c>
      <c r="E17" s="1">
        <f t="shared" si="10"/>
        <v>-186399.25199999998</v>
      </c>
      <c r="G17" s="1">
        <f t="shared" si="11"/>
        <v>101192.92785042284</v>
      </c>
      <c r="H17" s="1">
        <f t="shared" si="12"/>
        <v>-31838.132149577155</v>
      </c>
      <c r="I17" s="1">
        <f t="shared" si="13"/>
        <v>-189605.41214957717</v>
      </c>
      <c r="J17" s="1">
        <f t="shared" si="14"/>
        <v>-258664.00214957717</v>
      </c>
    </row>
    <row r="18" spans="1:10">
      <c r="G18" s="1"/>
    </row>
    <row r="20" spans="1:10">
      <c r="A20" t="str">
        <f>A12</f>
        <v>AUTH</v>
      </c>
      <c r="B20" s="18">
        <f>IF(B12&gt;0,0,B12/B3)</f>
        <v>0</v>
      </c>
      <c r="C20" s="18">
        <f>IF(C12&gt;0,0,C12/(B3+C3))</f>
        <v>0</v>
      </c>
      <c r="D20" s="18">
        <f>IF(D12&gt;0,0,D12/(B3+C3+D3))</f>
        <v>-0.39999999999999991</v>
      </c>
      <c r="E20" s="18">
        <f>IF(E12&gt;0,0,E12/F3)</f>
        <v>-0.39999999999999991</v>
      </c>
      <c r="G20" s="18">
        <f>IF(G12&gt;0,0,G12/B3)</f>
        <v>0</v>
      </c>
      <c r="H20" s="18">
        <f>IF(H12&gt;0,0,H12/(B3+C3))</f>
        <v>-0.13420683475387493</v>
      </c>
      <c r="I20" s="18">
        <f>IF(I12&gt;0,0,I12/(B3+C3+D3))</f>
        <v>-0.54123142203810926</v>
      </c>
      <c r="J20" s="18">
        <f t="shared" ref="H20:J20" si="15">IF(J12&gt;0,0,J12/$F3)</f>
        <v>-0.54123142203810926</v>
      </c>
    </row>
    <row r="21" spans="1:10">
      <c r="A21" t="str">
        <f t="shared" ref="A21:A25" si="16">A13</f>
        <v>CAEN</v>
      </c>
      <c r="B21" s="18">
        <f t="shared" ref="B21:B25" si="17">IF(B13&gt;0,0,B13/B4)</f>
        <v>0</v>
      </c>
      <c r="C21" s="18">
        <f t="shared" ref="C21:C25" si="18">IF(C13&gt;0,0,C13/(B4+C4))</f>
        <v>-0.38923503079128829</v>
      </c>
      <c r="D21" s="18">
        <f t="shared" ref="D21:D25" si="19">IF(D13&gt;0,0,D13/(B4+C4+D4))</f>
        <v>-0.39999999999999986</v>
      </c>
      <c r="E21" s="18">
        <f t="shared" ref="E21:E25" si="20">IF(E13&gt;0,0,E13/F4)</f>
        <v>-0.39999999999999986</v>
      </c>
      <c r="G21" s="18">
        <f t="shared" ref="G21:G25" si="21">IF(G13&gt;0,0,G13/B4)</f>
        <v>0</v>
      </c>
      <c r="H21" s="18">
        <f t="shared" ref="H21:H25" si="22">IF(H13&gt;0,0,H13/(B4+C4))</f>
        <v>-0.14968062292366527</v>
      </c>
      <c r="I21" s="18">
        <f t="shared" ref="I21:I25" si="23">IF(I13&gt;0,0,I13/(B4+C4+D4))</f>
        <v>-0.16466783138071994</v>
      </c>
      <c r="J21" s="18">
        <f t="shared" ref="J21" si="24">IF(J13&gt;0,0,J13/$F4)</f>
        <v>-0.16466783138071994</v>
      </c>
    </row>
    <row r="22" spans="1:10">
      <c r="A22" t="str">
        <f t="shared" si="16"/>
        <v>CERN</v>
      </c>
      <c r="B22" s="18">
        <f t="shared" si="17"/>
        <v>0</v>
      </c>
      <c r="C22" s="18">
        <f t="shared" si="18"/>
        <v>0</v>
      </c>
      <c r="D22" s="18">
        <f t="shared" si="19"/>
        <v>-3.6509560223050283E-2</v>
      </c>
      <c r="E22" s="18">
        <f t="shared" si="20"/>
        <v>-0.39999999999999991</v>
      </c>
      <c r="G22" s="18">
        <f t="shared" si="21"/>
        <v>0</v>
      </c>
      <c r="H22" s="18">
        <f t="shared" si="22"/>
        <v>-0.11741072168827597</v>
      </c>
      <c r="I22" s="18">
        <f t="shared" si="23"/>
        <v>-0.49933062585690274</v>
      </c>
      <c r="J22" s="18">
        <f t="shared" ref="J22" si="25">IF(J14&gt;0,0,J14/$F5)</f>
        <v>-0.68821525146071816</v>
      </c>
    </row>
    <row r="23" spans="1:10">
      <c r="A23" t="str">
        <f t="shared" si="16"/>
        <v>CNRS</v>
      </c>
      <c r="B23" s="18">
        <f t="shared" si="17"/>
        <v>0</v>
      </c>
      <c r="C23" s="18">
        <f t="shared" si="18"/>
        <v>-0.39999999999999991</v>
      </c>
      <c r="D23" s="18">
        <f t="shared" si="19"/>
        <v>-0.39999999999999991</v>
      </c>
      <c r="E23" s="18">
        <f t="shared" si="20"/>
        <v>-0.39999999999999991</v>
      </c>
      <c r="G23" s="18">
        <f t="shared" si="21"/>
        <v>0</v>
      </c>
      <c r="H23" s="18">
        <f t="shared" si="22"/>
        <v>-0.14999999999999988</v>
      </c>
      <c r="I23" s="18">
        <f t="shared" si="23"/>
        <v>-0.14999999999999988</v>
      </c>
      <c r="J23" s="18">
        <f t="shared" ref="J23" si="26">IF(J15&gt;0,0,J15/$F6)</f>
        <v>-0.14999999999999988</v>
      </c>
    </row>
    <row r="24" spans="1:10">
      <c r="A24" t="str">
        <f t="shared" si="16"/>
        <v>PRIELE</v>
      </c>
      <c r="B24" s="18">
        <f t="shared" si="17"/>
        <v>-0.39999999999999997</v>
      </c>
      <c r="C24" s="18">
        <f t="shared" si="18"/>
        <v>-0.39999999999999997</v>
      </c>
      <c r="D24" s="18">
        <f t="shared" si="19"/>
        <v>-0.39999999999999997</v>
      </c>
      <c r="E24" s="18">
        <f t="shared" si="20"/>
        <v>-0.39999999999999997</v>
      </c>
      <c r="G24" s="18">
        <f t="shared" si="21"/>
        <v>-0.15000000000000008</v>
      </c>
      <c r="H24" s="18">
        <f t="shared" si="22"/>
        <v>-0.15000000000000008</v>
      </c>
      <c r="I24" s="18">
        <f t="shared" si="23"/>
        <v>-0.15000000000000008</v>
      </c>
      <c r="J24" s="18">
        <f t="shared" ref="J24" si="27">IF(J16&gt;0,0,J16/$F7)</f>
        <v>-0.15000000000000008</v>
      </c>
    </row>
    <row r="25" spans="1:10">
      <c r="A25" t="str">
        <f t="shared" si="16"/>
        <v>UNIPI</v>
      </c>
      <c r="B25" s="18">
        <f t="shared" si="17"/>
        <v>0</v>
      </c>
      <c r="C25" s="18">
        <f t="shared" si="18"/>
        <v>0</v>
      </c>
      <c r="D25" s="18">
        <f t="shared" si="19"/>
        <v>-0.29561343775427351</v>
      </c>
      <c r="E25" s="18">
        <f t="shared" si="20"/>
        <v>-0.39999999999999997</v>
      </c>
      <c r="G25" s="18">
        <f t="shared" si="21"/>
        <v>0</v>
      </c>
      <c r="H25" s="18">
        <f t="shared" si="22"/>
        <v>-0.13311799683448722</v>
      </c>
      <c r="I25" s="18">
        <f t="shared" si="23"/>
        <v>-0.47766824174174521</v>
      </c>
      <c r="J25" s="18">
        <f t="shared" ref="J25" si="28">IF(J17&gt;0,0,J17/$F8)</f>
        <v>-0.55507519343388168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K18" sqref="K18"/>
    </sheetView>
  </sheetViews>
  <sheetFormatPr defaultRowHeight="15"/>
  <cols>
    <col min="1" max="1" width="14" customWidth="1"/>
    <col min="2" max="5" width="8.7109375" customWidth="1"/>
    <col min="6" max="6" width="14.28515625" customWidth="1"/>
    <col min="7" max="7" width="17.140625" customWidth="1"/>
    <col min="8" max="8" width="13.5703125" customWidth="1"/>
    <col min="9" max="9" width="14.7109375" customWidth="1"/>
    <col min="10" max="10" width="22.42578125" customWidth="1"/>
    <col min="11" max="11" width="10.42578125" customWidth="1"/>
  </cols>
  <sheetData>
    <row r="1" spans="1:11" ht="15.75" thickBot="1">
      <c r="A1" s="25" t="s">
        <v>18</v>
      </c>
      <c r="B1" s="7">
        <v>1036543.24</v>
      </c>
      <c r="C1" s="6"/>
      <c r="D1" s="13" t="s">
        <v>17</v>
      </c>
      <c r="E1" s="7">
        <v>79734.100000000006</v>
      </c>
      <c r="F1" s="26" t="s">
        <v>16</v>
      </c>
      <c r="G1" s="27">
        <f>B1-E1</f>
        <v>956809.14</v>
      </c>
      <c r="H1" s="23">
        <f>G1/F10</f>
        <v>0.60000000000000009</v>
      </c>
      <c r="I1" s="6"/>
      <c r="J1" s="28" t="s">
        <v>20</v>
      </c>
      <c r="K1" s="29">
        <f>$G$1/$H$10</f>
        <v>0.98062872951537605</v>
      </c>
    </row>
    <row r="2" spans="1:11">
      <c r="A2" s="4"/>
      <c r="B2" s="1"/>
      <c r="D2" s="12"/>
      <c r="E2" s="15"/>
      <c r="F2" s="16"/>
      <c r="G2" s="33">
        <v>0.57999999999999996</v>
      </c>
      <c r="J2" s="32">
        <v>0.95</v>
      </c>
    </row>
    <row r="3" spans="1:11">
      <c r="B3" s="5" t="s">
        <v>2</v>
      </c>
      <c r="C3" s="5" t="s">
        <v>3</v>
      </c>
      <c r="D3" s="5" t="s">
        <v>4</v>
      </c>
      <c r="E3" s="10" t="s">
        <v>5</v>
      </c>
      <c r="F3" s="4" t="s">
        <v>11</v>
      </c>
      <c r="G3" s="17" t="s">
        <v>15</v>
      </c>
      <c r="H3" s="17" t="s">
        <v>14</v>
      </c>
      <c r="I3" s="17" t="s">
        <v>21</v>
      </c>
      <c r="J3" s="20" t="s">
        <v>19</v>
      </c>
      <c r="K3" s="17" t="s">
        <v>24</v>
      </c>
    </row>
    <row r="4" spans="1:11">
      <c r="A4" t="s">
        <v>1</v>
      </c>
      <c r="B4" s="1">
        <v>15777.3</v>
      </c>
      <c r="C4" s="1">
        <v>124106.18</v>
      </c>
      <c r="D4" s="1">
        <v>124106.18</v>
      </c>
      <c r="E4" s="9">
        <v>0</v>
      </c>
      <c r="F4" s="12">
        <f>SUM(B4:E4)</f>
        <v>263989.65999999997</v>
      </c>
      <c r="G4" s="1">
        <f>$G$2*F4</f>
        <v>153114.00279999999</v>
      </c>
      <c r="H4" s="1">
        <v>159690.6</v>
      </c>
      <c r="I4" s="30">
        <f>G4/H4</f>
        <v>0.95881662915663157</v>
      </c>
      <c r="J4" s="21">
        <f>$J$2*H4</f>
        <v>151706.07</v>
      </c>
      <c r="K4" s="34">
        <f>J4/F4</f>
        <v>0.57466671232502065</v>
      </c>
    </row>
    <row r="5" spans="1:11">
      <c r="A5" t="s">
        <v>6</v>
      </c>
      <c r="B5" s="1">
        <v>216425.92</v>
      </c>
      <c r="C5" s="1">
        <v>175128.01</v>
      </c>
      <c r="D5" s="1">
        <v>7025.11</v>
      </c>
      <c r="E5" s="9">
        <v>0</v>
      </c>
      <c r="F5" s="12">
        <f>SUM(B5:E5)</f>
        <v>398579.04000000004</v>
      </c>
      <c r="G5" s="1">
        <f t="shared" ref="G5:G9" si="0">$G$2*F5</f>
        <v>231175.8432</v>
      </c>
      <c r="H5" s="1">
        <v>230744.58</v>
      </c>
      <c r="I5" s="30">
        <f>G5/H5</f>
        <v>1.0018690068473115</v>
      </c>
      <c r="J5" s="21">
        <f t="shared" ref="J5:J9" si="1">$J$2*H5</f>
        <v>219207.35099999997</v>
      </c>
      <c r="K5" s="34">
        <f t="shared" ref="K5:K9" si="2">J5/F5</f>
        <v>0.54997209838229311</v>
      </c>
    </row>
    <row r="6" spans="1:11">
      <c r="A6" t="s">
        <v>7</v>
      </c>
      <c r="B6" s="1">
        <v>0</v>
      </c>
      <c r="C6" s="1">
        <v>66146.92</v>
      </c>
      <c r="D6" s="1">
        <v>50458.1</v>
      </c>
      <c r="E6" s="9">
        <v>70641.350000000006</v>
      </c>
      <c r="F6" s="12">
        <f t="shared" ref="F6:F9" si="3">SUM(B6:E6)</f>
        <v>187246.37</v>
      </c>
      <c r="G6" s="1">
        <f t="shared" si="0"/>
        <v>108602.89459999999</v>
      </c>
      <c r="H6" s="1">
        <v>115623.97</v>
      </c>
      <c r="I6" s="30">
        <f>G6/H6</f>
        <v>0.93927664479951678</v>
      </c>
      <c r="J6" s="21">
        <f t="shared" si="1"/>
        <v>109842.7715</v>
      </c>
      <c r="K6" s="34">
        <f t="shared" si="2"/>
        <v>0.58662163383995114</v>
      </c>
    </row>
    <row r="7" spans="1:11">
      <c r="A7" t="s">
        <v>8</v>
      </c>
      <c r="B7" s="1">
        <v>98842.02</v>
      </c>
      <c r="C7" s="1">
        <v>70579.429999999993</v>
      </c>
      <c r="D7" s="1">
        <v>0</v>
      </c>
      <c r="E7" s="9">
        <v>0</v>
      </c>
      <c r="F7" s="12">
        <f t="shared" si="3"/>
        <v>169421.45</v>
      </c>
      <c r="G7" s="1">
        <f t="shared" si="0"/>
        <v>98264.441000000006</v>
      </c>
      <c r="H7" s="1">
        <v>115519.5</v>
      </c>
      <c r="I7" s="30">
        <f>G7/H7</f>
        <v>0.85063076796558157</v>
      </c>
      <c r="J7" s="21">
        <f t="shared" si="1"/>
        <v>109743.52499999999</v>
      </c>
      <c r="K7" s="34">
        <f t="shared" si="2"/>
        <v>0.64775460840407151</v>
      </c>
    </row>
    <row r="8" spans="1:11">
      <c r="A8" t="s">
        <v>9</v>
      </c>
      <c r="B8" s="1">
        <v>109447.25</v>
      </c>
      <c r="C8" s="1">
        <v>0</v>
      </c>
      <c r="D8" s="1">
        <v>0</v>
      </c>
      <c r="E8" s="9">
        <v>0</v>
      </c>
      <c r="F8" s="12">
        <f t="shared" si="3"/>
        <v>109447.25</v>
      </c>
      <c r="G8" s="1">
        <f t="shared" si="0"/>
        <v>63479.404999999999</v>
      </c>
      <c r="H8" s="1">
        <v>63397.5</v>
      </c>
      <c r="I8" s="30">
        <f>G8/H8</f>
        <v>1.0012919279151387</v>
      </c>
      <c r="J8" s="21">
        <f t="shared" si="1"/>
        <v>60227.625</v>
      </c>
      <c r="K8" s="34">
        <f t="shared" si="2"/>
        <v>0.55028906619398843</v>
      </c>
    </row>
    <row r="9" spans="1:11" ht="15.75" thickBot="1">
      <c r="A9" s="6" t="s">
        <v>10</v>
      </c>
      <c r="B9" s="7">
        <v>106141.2</v>
      </c>
      <c r="C9" s="7">
        <v>133031.06</v>
      </c>
      <c r="D9" s="7">
        <v>157767.28</v>
      </c>
      <c r="E9" s="11">
        <v>69058.59</v>
      </c>
      <c r="F9" s="13">
        <f t="shared" si="3"/>
        <v>465998.13</v>
      </c>
      <c r="G9" s="7">
        <f t="shared" si="0"/>
        <v>270278.9154</v>
      </c>
      <c r="H9" s="7">
        <v>290733.73</v>
      </c>
      <c r="I9" s="31">
        <f>G9/H9</f>
        <v>0.92964416409475437</v>
      </c>
      <c r="J9" s="24">
        <f t="shared" si="1"/>
        <v>276197.04349999997</v>
      </c>
      <c r="K9" s="35">
        <f t="shared" si="2"/>
        <v>0.59269989667125911</v>
      </c>
    </row>
    <row r="10" spans="1:11">
      <c r="A10" s="2" t="s">
        <v>11</v>
      </c>
      <c r="B10" s="1">
        <f>SUM(B4:B9)</f>
        <v>546633.68999999994</v>
      </c>
      <c r="C10" s="1">
        <f t="shared" ref="C10:E10" si="4">SUM(C4:C9)</f>
        <v>568991.6</v>
      </c>
      <c r="D10" s="1">
        <f t="shared" si="4"/>
        <v>339356.67</v>
      </c>
      <c r="E10" s="9">
        <f t="shared" si="4"/>
        <v>139699.94</v>
      </c>
      <c r="F10" s="14">
        <f>SUM(F4:F9)</f>
        <v>1594681.9</v>
      </c>
      <c r="G10" s="3">
        <f>SUM(G4:G9)</f>
        <v>924915.50200000009</v>
      </c>
      <c r="H10" s="8">
        <f>SUM(H4:H9)</f>
        <v>975709.88</v>
      </c>
      <c r="J10" s="22">
        <f>SUM(J4:J9)</f>
        <v>926924.38599999994</v>
      </c>
    </row>
    <row r="11" spans="1:11">
      <c r="A11" s="36" t="s">
        <v>23</v>
      </c>
      <c r="G11" s="1">
        <f>($H$1-$G$2)*$F$10</f>
        <v>31893.638000000203</v>
      </c>
      <c r="J11" s="1">
        <f>($K$1-$J$2)*$H$10</f>
        <v>29884.75400000007</v>
      </c>
      <c r="K11" s="19"/>
    </row>
    <row r="12" spans="1:11">
      <c r="F12" s="4" t="s">
        <v>22</v>
      </c>
      <c r="G12" s="1">
        <f>G10+G11</f>
        <v>956809.14000000025</v>
      </c>
      <c r="I12" s="4" t="s">
        <v>22</v>
      </c>
      <c r="J12" s="1">
        <f>J10+J11</f>
        <v>956809.14</v>
      </c>
    </row>
    <row r="13" spans="1:11">
      <c r="G13" s="37" t="str">
        <f>IF(G12=$G$1,"","ERROR!")</f>
        <v/>
      </c>
      <c r="J13" s="37" t="str">
        <f>IF(J12=$G$1,"","ERROR!")</f>
        <v/>
      </c>
    </row>
    <row r="16" spans="1:11">
      <c r="A1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INFN Sez. di Pisa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Orso</dc:creator>
  <cp:lastModifiedBy>Orso</cp:lastModifiedBy>
  <dcterms:created xsi:type="dcterms:W3CDTF">2013-03-11T17:50:09Z</dcterms:created>
  <dcterms:modified xsi:type="dcterms:W3CDTF">2013-03-12T08:46:40Z</dcterms:modified>
</cp:coreProperties>
</file>