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4560" windowHeight="15700" tabRatio="500"/>
  </bookViews>
  <sheets>
    <sheet name="Cell layout 15-Jun-2012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9" i="1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N59"/>
  <c r="D57"/>
  <c r="D58"/>
  <c r="D59"/>
  <c r="H59"/>
  <c r="I59"/>
  <c r="K59"/>
  <c r="H58"/>
  <c r="I58"/>
  <c r="K58"/>
  <c r="M59"/>
  <c r="L59"/>
  <c r="J59"/>
  <c r="F59"/>
  <c r="E59"/>
  <c r="N58"/>
  <c r="H57"/>
  <c r="I57"/>
  <c r="K57"/>
  <c r="M58"/>
  <c r="L58"/>
  <c r="J58"/>
  <c r="F58"/>
  <c r="E58"/>
  <c r="N57"/>
  <c r="H56"/>
  <c r="I56"/>
  <c r="K56"/>
  <c r="M57"/>
  <c r="L57"/>
  <c r="J57"/>
  <c r="F57"/>
  <c r="E57"/>
  <c r="N56"/>
  <c r="G53"/>
  <c r="G54"/>
  <c r="G55"/>
  <c r="D53"/>
  <c r="D54"/>
  <c r="D55"/>
  <c r="H55"/>
  <c r="I55"/>
  <c r="K55"/>
  <c r="M56"/>
  <c r="L56"/>
  <c r="J56"/>
  <c r="F56"/>
  <c r="E56"/>
  <c r="N55"/>
  <c r="H54"/>
  <c r="I54"/>
  <c r="K54"/>
  <c r="M55"/>
  <c r="L55"/>
  <c r="J55"/>
  <c r="F55"/>
  <c r="E55"/>
  <c r="N54"/>
  <c r="H53"/>
  <c r="I53"/>
  <c r="K53"/>
  <c r="M54"/>
  <c r="L54"/>
  <c r="J54"/>
  <c r="F54"/>
  <c r="E54"/>
  <c r="N53"/>
  <c r="H52"/>
  <c r="I52"/>
  <c r="K52"/>
  <c r="M53"/>
  <c r="L53"/>
  <c r="J53"/>
  <c r="F53"/>
  <c r="E53"/>
  <c r="N52"/>
  <c r="G49"/>
  <c r="G50"/>
  <c r="G51"/>
  <c r="D49"/>
  <c r="D50"/>
  <c r="D51"/>
  <c r="H51"/>
  <c r="I51"/>
  <c r="K51"/>
  <c r="M52"/>
  <c r="L52"/>
  <c r="J52"/>
  <c r="F52"/>
  <c r="E52"/>
  <c r="N51"/>
  <c r="H50"/>
  <c r="I50"/>
  <c r="K50"/>
  <c r="M51"/>
  <c r="L51"/>
  <c r="J51"/>
  <c r="F51"/>
  <c r="E51"/>
  <c r="N50"/>
  <c r="H49"/>
  <c r="I49"/>
  <c r="K49"/>
  <c r="M50"/>
  <c r="L50"/>
  <c r="J50"/>
  <c r="F50"/>
  <c r="E50"/>
  <c r="N49"/>
  <c r="H48"/>
  <c r="I48"/>
  <c r="K48"/>
  <c r="M49"/>
  <c r="L49"/>
  <c r="J49"/>
  <c r="F49"/>
  <c r="E49"/>
  <c r="N48"/>
  <c r="G45"/>
  <c r="G46"/>
  <c r="G47"/>
  <c r="D45"/>
  <c r="D46"/>
  <c r="D47"/>
  <c r="H47"/>
  <c r="I47"/>
  <c r="K47"/>
  <c r="M48"/>
  <c r="L48"/>
  <c r="J48"/>
  <c r="F48"/>
  <c r="E48"/>
  <c r="N47"/>
  <c r="H46"/>
  <c r="I46"/>
  <c r="K46"/>
  <c r="M47"/>
  <c r="L47"/>
  <c r="J47"/>
  <c r="F47"/>
  <c r="E47"/>
  <c r="N46"/>
  <c r="H45"/>
  <c r="I45"/>
  <c r="K45"/>
  <c r="M46"/>
  <c r="L46"/>
  <c r="J46"/>
  <c r="F46"/>
  <c r="E46"/>
  <c r="N45"/>
  <c r="H44"/>
  <c r="I44"/>
  <c r="K44"/>
  <c r="M45"/>
  <c r="L45"/>
  <c r="J45"/>
  <c r="F45"/>
  <c r="E45"/>
  <c r="N44"/>
  <c r="G41"/>
  <c r="G42"/>
  <c r="G43"/>
  <c r="D41"/>
  <c r="D42"/>
  <c r="D43"/>
  <c r="H43"/>
  <c r="I43"/>
  <c r="K43"/>
  <c r="M44"/>
  <c r="L44"/>
  <c r="J44"/>
  <c r="F44"/>
  <c r="E44"/>
  <c r="N43"/>
  <c r="H42"/>
  <c r="I42"/>
  <c r="K42"/>
  <c r="M43"/>
  <c r="L43"/>
  <c r="J43"/>
  <c r="F43"/>
  <c r="E43"/>
  <c r="N42"/>
  <c r="H41"/>
  <c r="I41"/>
  <c r="K41"/>
  <c r="M42"/>
  <c r="L42"/>
  <c r="J42"/>
  <c r="F42"/>
  <c r="E42"/>
  <c r="N41"/>
  <c r="H40"/>
  <c r="I40"/>
  <c r="K40"/>
  <c r="M41"/>
  <c r="L41"/>
  <c r="J41"/>
  <c r="F41"/>
  <c r="E41"/>
  <c r="N40"/>
  <c r="G37"/>
  <c r="G38"/>
  <c r="G39"/>
  <c r="D37"/>
  <c r="D38"/>
  <c r="D39"/>
  <c r="H39"/>
  <c r="I39"/>
  <c r="K39"/>
  <c r="M40"/>
  <c r="L40"/>
  <c r="J40"/>
  <c r="F40"/>
  <c r="E40"/>
  <c r="N39"/>
  <c r="H38"/>
  <c r="I38"/>
  <c r="K38"/>
  <c r="M39"/>
  <c r="L39"/>
  <c r="J39"/>
  <c r="F39"/>
  <c r="E39"/>
  <c r="N38"/>
  <c r="H37"/>
  <c r="I37"/>
  <c r="K37"/>
  <c r="M38"/>
  <c r="L38"/>
  <c r="J38"/>
  <c r="F38"/>
  <c r="E38"/>
  <c r="N37"/>
  <c r="H36"/>
  <c r="I36"/>
  <c r="K36"/>
  <c r="M37"/>
  <c r="L37"/>
  <c r="J37"/>
  <c r="F37"/>
  <c r="E37"/>
  <c r="N36"/>
  <c r="G33"/>
  <c r="G34"/>
  <c r="G35"/>
  <c r="D33"/>
  <c r="D34"/>
  <c r="D35"/>
  <c r="H35"/>
  <c r="I35"/>
  <c r="K35"/>
  <c r="M36"/>
  <c r="L36"/>
  <c r="J36"/>
  <c r="F36"/>
  <c r="E36"/>
  <c r="N35"/>
  <c r="H34"/>
  <c r="I34"/>
  <c r="K34"/>
  <c r="M35"/>
  <c r="L35"/>
  <c r="J35"/>
  <c r="F35"/>
  <c r="E35"/>
  <c r="N34"/>
  <c r="H33"/>
  <c r="I33"/>
  <c r="K33"/>
  <c r="M34"/>
  <c r="L34"/>
  <c r="J34"/>
  <c r="F34"/>
  <c r="E34"/>
  <c r="N33"/>
  <c r="H32"/>
  <c r="I32"/>
  <c r="K32"/>
  <c r="M33"/>
  <c r="L33"/>
  <c r="J33"/>
  <c r="F33"/>
  <c r="E33"/>
  <c r="N32"/>
  <c r="G29"/>
  <c r="G30"/>
  <c r="G31"/>
  <c r="D29"/>
  <c r="D30"/>
  <c r="D31"/>
  <c r="H31"/>
  <c r="I31"/>
  <c r="K31"/>
  <c r="M32"/>
  <c r="L32"/>
  <c r="J32"/>
  <c r="F32"/>
  <c r="E32"/>
  <c r="N31"/>
  <c r="H30"/>
  <c r="I30"/>
  <c r="K30"/>
  <c r="M31"/>
  <c r="L31"/>
  <c r="J31"/>
  <c r="F31"/>
  <c r="E31"/>
  <c r="N30"/>
  <c r="H29"/>
  <c r="I29"/>
  <c r="K29"/>
  <c r="M30"/>
  <c r="L30"/>
  <c r="J30"/>
  <c r="F30"/>
  <c r="E30"/>
  <c r="N29"/>
  <c r="H28"/>
  <c r="I28"/>
  <c r="K28"/>
  <c r="M29"/>
  <c r="L29"/>
  <c r="J29"/>
  <c r="F29"/>
  <c r="E29"/>
  <c r="B5"/>
  <c r="C20"/>
  <c r="C21"/>
  <c r="C22"/>
  <c r="C23"/>
  <c r="C24"/>
  <c r="C25"/>
  <c r="C26"/>
  <c r="C27"/>
  <c r="N28"/>
  <c r="D25"/>
  <c r="D26"/>
  <c r="D27"/>
  <c r="H27"/>
  <c r="I27"/>
  <c r="K27"/>
  <c r="M28"/>
  <c r="L28"/>
  <c r="J28"/>
  <c r="F28"/>
  <c r="E28"/>
  <c r="N27"/>
  <c r="H26"/>
  <c r="I26"/>
  <c r="K26"/>
  <c r="M27"/>
  <c r="L27"/>
  <c r="J27"/>
  <c r="F27"/>
  <c r="E27"/>
  <c r="N26"/>
  <c r="H25"/>
  <c r="I25"/>
  <c r="K25"/>
  <c r="M26"/>
  <c r="L26"/>
  <c r="J26"/>
  <c r="F26"/>
  <c r="E26"/>
  <c r="N25"/>
  <c r="H24"/>
  <c r="I24"/>
  <c r="K24"/>
  <c r="M25"/>
  <c r="L25"/>
  <c r="J25"/>
  <c r="F25"/>
  <c r="E25"/>
  <c r="N24"/>
  <c r="D21"/>
  <c r="D22"/>
  <c r="D23"/>
  <c r="H23"/>
  <c r="I23"/>
  <c r="K23"/>
  <c r="M24"/>
  <c r="L24"/>
  <c r="J24"/>
  <c r="F24"/>
  <c r="E24"/>
  <c r="N23"/>
  <c r="H22"/>
  <c r="I22"/>
  <c r="K22"/>
  <c r="M23"/>
  <c r="L23"/>
  <c r="J23"/>
  <c r="F23"/>
  <c r="E23"/>
  <c r="N22"/>
  <c r="H21"/>
  <c r="I21"/>
  <c r="K21"/>
  <c r="M22"/>
  <c r="L22"/>
  <c r="J22"/>
  <c r="F22"/>
  <c r="E22"/>
  <c r="N21"/>
  <c r="H20"/>
  <c r="I20"/>
  <c r="K20"/>
  <c r="M21"/>
  <c r="L21"/>
  <c r="J21"/>
  <c r="F21"/>
  <c r="E21"/>
  <c r="L20"/>
  <c r="J20"/>
  <c r="F20"/>
  <c r="E20"/>
  <c r="B12"/>
  <c r="B11"/>
  <c r="I10"/>
  <c r="B10"/>
  <c r="I9"/>
  <c r="I8"/>
  <c r="B8"/>
  <c r="I7"/>
  <c r="I6"/>
  <c r="I5"/>
  <c r="I4"/>
  <c r="I3"/>
  <c r="I2"/>
</calcChain>
</file>

<file path=xl/sharedStrings.xml><?xml version="1.0" encoding="utf-8"?>
<sst xmlns="http://schemas.openxmlformats.org/spreadsheetml/2006/main" count="32" uniqueCount="32">
  <si>
    <t>Some calculations for nominal cell arrangement</t>
    <phoneticPr fontId="1" type="noConversion"/>
  </si>
  <si>
    <t>32's</t>
    <phoneticPr fontId="1" type="noConversion"/>
  </si>
  <si>
    <t>Rin</t>
    <phoneticPr fontId="1" type="noConversion"/>
  </si>
  <si>
    <t>Rout</t>
    <phoneticPr fontId="1" type="noConversion"/>
  </si>
  <si>
    <t>R first</t>
    <phoneticPr fontId="1" type="noConversion"/>
  </si>
  <si>
    <t>cell height inner</t>
    <phoneticPr fontId="1" type="noConversion"/>
  </si>
  <si>
    <t>cell height outer</t>
    <phoneticPr fontId="1" type="noConversion"/>
  </si>
  <si>
    <t>nominal max width</t>
    <phoneticPr fontId="1" type="noConversion"/>
  </si>
  <si>
    <t>total inner cells</t>
    <phoneticPr fontId="1" type="noConversion"/>
  </si>
  <si>
    <t>target</t>
    <phoneticPr fontId="1" type="noConversion"/>
  </si>
  <si>
    <t>total inner cells</t>
    <phoneticPr fontId="1" type="noConversion"/>
  </si>
  <si>
    <t>actual</t>
    <phoneticPr fontId="1" type="noConversion"/>
  </si>
  <si>
    <t>total cells</t>
    <phoneticPr fontId="1" type="noConversion"/>
  </si>
  <si>
    <t>Length</t>
    <phoneticPr fontId="1" type="noConversion"/>
  </si>
  <si>
    <t>mm</t>
    <phoneticPr fontId="1" type="noConversion"/>
  </si>
  <si>
    <t>BaBar sense wires</t>
    <phoneticPr fontId="1" type="noConversion"/>
  </si>
  <si>
    <t>BaBar envelope</t>
    <phoneticPr fontId="1" type="noConversion"/>
  </si>
  <si>
    <t>see BaBar Nim paper Fig 28</t>
    <phoneticPr fontId="1" type="noConversion"/>
  </si>
  <si>
    <t>SL</t>
    <phoneticPr fontId="1" type="noConversion"/>
  </si>
  <si>
    <t>Layer</t>
    <phoneticPr fontId="1" type="noConversion"/>
  </si>
  <si>
    <t>Rnom at endplate</t>
    <phoneticPr fontId="1" type="noConversion"/>
  </si>
  <si>
    <t>Ncells</t>
    <phoneticPr fontId="1" type="noConversion"/>
  </si>
  <si>
    <t>Width inner</t>
    <phoneticPr fontId="1" type="noConversion"/>
  </si>
  <si>
    <t>width outer</t>
    <phoneticPr fontId="1" type="noConversion"/>
  </si>
  <si>
    <t>Stereo shift cells</t>
    <phoneticPr fontId="1" type="noConversion"/>
  </si>
  <si>
    <t>dphi</t>
    <phoneticPr fontId="1" type="noConversion"/>
  </si>
  <si>
    <t>delta mm</t>
    <phoneticPr fontId="1" type="noConversion"/>
  </si>
  <si>
    <t>stereo angle mrad</t>
    <phoneticPr fontId="1" type="noConversion"/>
  </si>
  <si>
    <t>Rmin sense</t>
    <phoneticPr fontId="1" type="noConversion"/>
  </si>
  <si>
    <t>dR</t>
    <phoneticPr fontId="1" type="noConversion"/>
  </si>
  <si>
    <t>Separation at center</t>
    <phoneticPr fontId="1" type="noConversion"/>
  </si>
  <si>
    <t>Separation at endplate</t>
    <phoneticPr fontId="1" type="noConversion"/>
  </si>
</sst>
</file>

<file path=xl/styles.xml><?xml version="1.0" encoding="utf-8"?>
<styleSheet xmlns="http://schemas.openxmlformats.org/spreadsheetml/2006/main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"/>
    <numFmt numFmtId="166" formatCode="0.0"/>
    <numFmt numFmtId="167" formatCode="0.000000"/>
    <numFmt numFmtId="168" formatCode="0.0.E+00"/>
    <numFmt numFmtId="169" formatCode="0.0E+00"/>
    <numFmt numFmtId="170" formatCode="0.0000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49" fontId="0" fillId="0" borderId="0" xfId="0" applyNumberFormat="1" applyAlignment="1">
      <alignment horizontal="right" wrapText="1"/>
    </xf>
    <xf numFmtId="165" fontId="0" fillId="0" borderId="0" xfId="0" applyNumberFormat="1"/>
    <xf numFmtId="166" fontId="0" fillId="0" borderId="0" xfId="0" applyNumberFormat="1" applyAlignmen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N59"/>
  <sheetViews>
    <sheetView tabSelected="1" workbookViewId="0">
      <selection activeCell="R34" sqref="R34"/>
    </sheetView>
  </sheetViews>
  <sheetFormatPr baseColWidth="10" defaultRowHeight="13"/>
  <cols>
    <col min="1" max="1" width="13.85546875" customWidth="1"/>
    <col min="2" max="2" width="6.28515625" customWidth="1"/>
    <col min="3" max="3" width="8.5703125" customWidth="1"/>
    <col min="4" max="4" width="6.140625" customWidth="1"/>
    <col min="5" max="5" width="5.5703125" customWidth="1"/>
    <col min="6" max="6" width="5.85546875" customWidth="1"/>
    <col min="7" max="7" width="8" customWidth="1"/>
    <col min="8" max="8" width="6.42578125" customWidth="1"/>
    <col min="9" max="9" width="7" customWidth="1"/>
    <col min="10" max="10" width="7.42578125" customWidth="1"/>
    <col min="11" max="11" width="6.28515625" customWidth="1"/>
    <col min="12" max="12" width="4.5703125" customWidth="1"/>
    <col min="13" max="13" width="8.7109375" customWidth="1"/>
    <col min="14" max="14" width="8.85546875" customWidth="1"/>
  </cols>
  <sheetData>
    <row r="1" spans="1:9">
      <c r="A1" t="s">
        <v>0</v>
      </c>
    </row>
    <row r="2" spans="1:9">
      <c r="G2" t="s">
        <v>1</v>
      </c>
      <c r="H2">
        <v>1</v>
      </c>
      <c r="I2">
        <f>32*H2</f>
        <v>32</v>
      </c>
    </row>
    <row r="3" spans="1:9">
      <c r="A3" t="s">
        <v>2</v>
      </c>
      <c r="B3">
        <v>265</v>
      </c>
      <c r="H3">
        <v>2</v>
      </c>
      <c r="I3">
        <f t="shared" ref="I3:I10" si="0">32*H3</f>
        <v>64</v>
      </c>
    </row>
    <row r="4" spans="1:9">
      <c r="A4" t="s">
        <v>3</v>
      </c>
      <c r="B4">
        <v>800</v>
      </c>
      <c r="H4">
        <v>3</v>
      </c>
      <c r="I4">
        <f t="shared" si="0"/>
        <v>96</v>
      </c>
    </row>
    <row r="5" spans="1:9">
      <c r="A5" t="s">
        <v>4</v>
      </c>
      <c r="B5">
        <f>B3+22</f>
        <v>287</v>
      </c>
      <c r="H5">
        <v>4</v>
      </c>
      <c r="I5">
        <f t="shared" si="0"/>
        <v>128</v>
      </c>
    </row>
    <row r="6" spans="1:9">
      <c r="A6" t="s">
        <v>5</v>
      </c>
      <c r="B6">
        <v>10</v>
      </c>
      <c r="H6">
        <v>5</v>
      </c>
      <c r="I6">
        <f t="shared" si="0"/>
        <v>160</v>
      </c>
    </row>
    <row r="7" spans="1:9">
      <c r="A7" t="s">
        <v>6</v>
      </c>
      <c r="B7" s="1">
        <v>13.1</v>
      </c>
      <c r="H7">
        <v>6</v>
      </c>
      <c r="I7">
        <f t="shared" si="0"/>
        <v>192</v>
      </c>
    </row>
    <row r="8" spans="1:9">
      <c r="A8" t="s">
        <v>7</v>
      </c>
      <c r="B8" s="1">
        <f>1.5*B7</f>
        <v>19.649999999999999</v>
      </c>
      <c r="H8">
        <v>7</v>
      </c>
      <c r="I8">
        <f t="shared" si="0"/>
        <v>224</v>
      </c>
    </row>
    <row r="9" spans="1:9">
      <c r="H9">
        <v>8</v>
      </c>
      <c r="I9">
        <f t="shared" si="0"/>
        <v>256</v>
      </c>
    </row>
    <row r="10" spans="1:9">
      <c r="A10" t="s">
        <v>8</v>
      </c>
      <c r="B10">
        <f>4*184+4*216</f>
        <v>1600</v>
      </c>
      <c r="C10" t="s">
        <v>9</v>
      </c>
      <c r="H10">
        <v>9</v>
      </c>
      <c r="I10">
        <f t="shared" si="0"/>
        <v>288</v>
      </c>
    </row>
    <row r="11" spans="1:9">
      <c r="A11" t="s">
        <v>10</v>
      </c>
      <c r="B11">
        <f>SUM(D20:D31)</f>
        <v>2048</v>
      </c>
      <c r="C11" t="s">
        <v>11</v>
      </c>
    </row>
    <row r="12" spans="1:9">
      <c r="A12" t="s">
        <v>12</v>
      </c>
      <c r="B12">
        <f>SUM(D20:D59)</f>
        <v>8064</v>
      </c>
    </row>
    <row r="14" spans="1:9">
      <c r="A14" t="s">
        <v>13</v>
      </c>
      <c r="B14">
        <v>2700</v>
      </c>
      <c r="C14" t="s">
        <v>14</v>
      </c>
    </row>
    <row r="16" spans="1:9">
      <c r="A16" t="s">
        <v>15</v>
      </c>
      <c r="B16">
        <v>260.39999999999998</v>
      </c>
      <c r="C16">
        <v>782.6</v>
      </c>
    </row>
    <row r="17" spans="1:14">
      <c r="A17" t="s">
        <v>16</v>
      </c>
      <c r="B17">
        <v>239</v>
      </c>
      <c r="C17">
        <v>809</v>
      </c>
      <c r="D17" t="s">
        <v>17</v>
      </c>
    </row>
    <row r="19" spans="1:14" s="2" customFormat="1" ht="39">
      <c r="A19" s="2" t="s">
        <v>18</v>
      </c>
      <c r="B19" s="2" t="s">
        <v>19</v>
      </c>
      <c r="C19" s="3" t="s">
        <v>20</v>
      </c>
      <c r="D19" s="2" t="s">
        <v>21</v>
      </c>
      <c r="E19" s="3" t="s">
        <v>22</v>
      </c>
      <c r="F19" s="3" t="s">
        <v>23</v>
      </c>
      <c r="G19" s="4" t="s">
        <v>24</v>
      </c>
      <c r="H19" s="2" t="s">
        <v>25</v>
      </c>
      <c r="I19" s="4" t="s">
        <v>26</v>
      </c>
      <c r="J19" s="4" t="s">
        <v>27</v>
      </c>
      <c r="K19" s="4" t="s">
        <v>28</v>
      </c>
      <c r="L19" s="4" t="s">
        <v>29</v>
      </c>
      <c r="M19" s="4" t="s">
        <v>30</v>
      </c>
      <c r="N19" s="4" t="s">
        <v>31</v>
      </c>
    </row>
    <row r="20" spans="1:14">
      <c r="A20">
        <v>0</v>
      </c>
      <c r="B20">
        <v>0</v>
      </c>
      <c r="C20" s="1">
        <f>B$5+B20*B$6</f>
        <v>287</v>
      </c>
      <c r="D20">
        <v>160</v>
      </c>
      <c r="E20" s="1">
        <f>2*PI()*(C20-0.5*$B$7)/D20</f>
        <v>11.013245746240717</v>
      </c>
      <c r="F20" s="1">
        <f>2*PI()*(C20+0.5*$B$7)/D20</f>
        <v>11.527681543266047</v>
      </c>
      <c r="G20">
        <v>0</v>
      </c>
      <c r="H20" s="5">
        <f>2*PI()*G20/D20</f>
        <v>0</v>
      </c>
      <c r="I20" s="1">
        <f>2*C20*SIN(H20/2)</f>
        <v>0</v>
      </c>
      <c r="J20" s="1">
        <f t="shared" ref="J20:J59" si="1">2000*ATAN(0.5*I20/$B$14)</f>
        <v>0</v>
      </c>
      <c r="K20" s="1">
        <f>SQRT(C20^2 - 0.25*I20^2)</f>
        <v>287</v>
      </c>
      <c r="L20" s="1">
        <f>C20-K20</f>
        <v>0</v>
      </c>
      <c r="M20" s="6"/>
    </row>
    <row r="21" spans="1:14">
      <c r="B21">
        <v>1</v>
      </c>
      <c r="C21" s="1">
        <f>C20+$B$6</f>
        <v>297</v>
      </c>
      <c r="D21">
        <f>D20</f>
        <v>160</v>
      </c>
      <c r="E21" s="1">
        <f t="shared" ref="E21:E59" si="2">2*PI()*(C21-0.5*$B$7)/D21</f>
        <v>11.405944827939441</v>
      </c>
      <c r="F21" s="1">
        <f t="shared" ref="F21:F59" si="3">2*PI()*(C21+0.5*$B$7)/D21</f>
        <v>11.920380624964771</v>
      </c>
      <c r="G21">
        <v>0</v>
      </c>
      <c r="H21" s="5">
        <f t="shared" ref="H21:H27" si="4">2*PI()*G21/D21</f>
        <v>0</v>
      </c>
      <c r="I21" s="1">
        <f t="shared" ref="I21:I27" si="5">2*C21*SIN(H21/2)</f>
        <v>0</v>
      </c>
      <c r="J21" s="1">
        <f t="shared" si="1"/>
        <v>0</v>
      </c>
      <c r="K21" s="1">
        <f t="shared" ref="K21:K27" si="6">SQRT(C21^2 - 0.25*I21^2)</f>
        <v>297</v>
      </c>
      <c r="L21" s="1">
        <f>C21-K21</f>
        <v>0</v>
      </c>
      <c r="M21" s="6">
        <f>K21-K20</f>
        <v>10</v>
      </c>
      <c r="N21">
        <f>C21-C20</f>
        <v>10</v>
      </c>
    </row>
    <row r="22" spans="1:14">
      <c r="B22">
        <v>2</v>
      </c>
      <c r="C22" s="1">
        <f t="shared" ref="C22:C27" si="7">C21+$B$6</f>
        <v>307</v>
      </c>
      <c r="D22">
        <f t="shared" ref="D22:D23" si="8">D21</f>
        <v>160</v>
      </c>
      <c r="E22" s="1">
        <f t="shared" si="2"/>
        <v>11.798643909638166</v>
      </c>
      <c r="F22" s="1">
        <f t="shared" si="3"/>
        <v>12.313079706663496</v>
      </c>
      <c r="G22">
        <v>0</v>
      </c>
      <c r="H22" s="5">
        <f t="shared" si="4"/>
        <v>0</v>
      </c>
      <c r="I22" s="1">
        <f t="shared" si="5"/>
        <v>0</v>
      </c>
      <c r="J22" s="1">
        <f t="shared" si="1"/>
        <v>0</v>
      </c>
      <c r="K22" s="1">
        <f t="shared" si="6"/>
        <v>307</v>
      </c>
      <c r="L22" s="1">
        <f t="shared" ref="L22:L27" si="9">C22-K22</f>
        <v>0</v>
      </c>
      <c r="M22" s="6">
        <f t="shared" ref="M22:M59" si="10">K22-K21</f>
        <v>10</v>
      </c>
      <c r="N22">
        <f t="shared" ref="N22:N59" si="11">C22-C21</f>
        <v>10</v>
      </c>
    </row>
    <row r="23" spans="1:14">
      <c r="B23">
        <v>3</v>
      </c>
      <c r="C23" s="1">
        <f t="shared" si="7"/>
        <v>317</v>
      </c>
      <c r="D23">
        <f t="shared" si="8"/>
        <v>160</v>
      </c>
      <c r="E23" s="1">
        <f t="shared" si="2"/>
        <v>12.19134299133689</v>
      </c>
      <c r="F23" s="1">
        <f t="shared" si="3"/>
        <v>12.70577878836222</v>
      </c>
      <c r="G23">
        <v>0</v>
      </c>
      <c r="H23" s="5">
        <f t="shared" si="4"/>
        <v>0</v>
      </c>
      <c r="I23" s="1">
        <f t="shared" si="5"/>
        <v>0</v>
      </c>
      <c r="J23" s="1">
        <f t="shared" si="1"/>
        <v>0</v>
      </c>
      <c r="K23" s="1">
        <f t="shared" si="6"/>
        <v>317</v>
      </c>
      <c r="L23" s="1">
        <f t="shared" si="9"/>
        <v>0</v>
      </c>
      <c r="M23" s="6">
        <f t="shared" si="10"/>
        <v>10</v>
      </c>
      <c r="N23">
        <f t="shared" si="11"/>
        <v>10</v>
      </c>
    </row>
    <row r="24" spans="1:14">
      <c r="A24">
        <v>1</v>
      </c>
      <c r="B24">
        <v>4</v>
      </c>
      <c r="C24" s="1">
        <f t="shared" si="7"/>
        <v>327</v>
      </c>
      <c r="D24">
        <v>192</v>
      </c>
      <c r="E24" s="1">
        <f t="shared" si="2"/>
        <v>10.486701727529679</v>
      </c>
      <c r="F24" s="1">
        <f t="shared" si="3"/>
        <v>10.915398225050787</v>
      </c>
      <c r="G24">
        <v>0</v>
      </c>
      <c r="H24" s="5">
        <f t="shared" si="4"/>
        <v>0</v>
      </c>
      <c r="I24" s="1">
        <f t="shared" si="5"/>
        <v>0</v>
      </c>
      <c r="J24" s="1">
        <f t="shared" si="1"/>
        <v>0</v>
      </c>
      <c r="K24" s="1">
        <f t="shared" si="6"/>
        <v>327</v>
      </c>
      <c r="L24" s="1">
        <f t="shared" si="9"/>
        <v>0</v>
      </c>
      <c r="M24" s="6">
        <f t="shared" si="10"/>
        <v>10</v>
      </c>
      <c r="N24">
        <f t="shared" si="11"/>
        <v>10</v>
      </c>
    </row>
    <row r="25" spans="1:14">
      <c r="B25">
        <v>5</v>
      </c>
      <c r="C25" s="1">
        <f t="shared" si="7"/>
        <v>337</v>
      </c>
      <c r="D25">
        <f>D24</f>
        <v>192</v>
      </c>
      <c r="E25" s="1">
        <f t="shared" si="2"/>
        <v>10.813950962278616</v>
      </c>
      <c r="F25" s="1">
        <f t="shared" si="3"/>
        <v>11.242647459799725</v>
      </c>
      <c r="G25">
        <v>0</v>
      </c>
      <c r="H25" s="5">
        <f t="shared" si="4"/>
        <v>0</v>
      </c>
      <c r="I25" s="1">
        <f t="shared" si="5"/>
        <v>0</v>
      </c>
      <c r="J25" s="1">
        <f t="shared" si="1"/>
        <v>0</v>
      </c>
      <c r="K25" s="1">
        <f t="shared" si="6"/>
        <v>337</v>
      </c>
      <c r="L25" s="1">
        <f t="shared" si="9"/>
        <v>0</v>
      </c>
      <c r="M25" s="6">
        <f t="shared" si="10"/>
        <v>10</v>
      </c>
      <c r="N25">
        <f t="shared" si="11"/>
        <v>10</v>
      </c>
    </row>
    <row r="26" spans="1:14">
      <c r="B26">
        <v>6</v>
      </c>
      <c r="C26" s="1">
        <f t="shared" si="7"/>
        <v>347</v>
      </c>
      <c r="D26">
        <f t="shared" ref="D26:D27" si="12">D25</f>
        <v>192</v>
      </c>
      <c r="E26" s="1">
        <f t="shared" si="2"/>
        <v>11.141200197027553</v>
      </c>
      <c r="F26" s="1">
        <f t="shared" si="3"/>
        <v>11.56989669454866</v>
      </c>
      <c r="G26">
        <v>0</v>
      </c>
      <c r="H26" s="5">
        <f t="shared" si="4"/>
        <v>0</v>
      </c>
      <c r="I26" s="1">
        <f t="shared" si="5"/>
        <v>0</v>
      </c>
      <c r="J26" s="1">
        <f t="shared" si="1"/>
        <v>0</v>
      </c>
      <c r="K26" s="1">
        <f t="shared" si="6"/>
        <v>347</v>
      </c>
      <c r="L26" s="1">
        <f t="shared" si="9"/>
        <v>0</v>
      </c>
      <c r="M26" s="6">
        <f t="shared" si="10"/>
        <v>10</v>
      </c>
      <c r="N26">
        <f t="shared" si="11"/>
        <v>10</v>
      </c>
    </row>
    <row r="27" spans="1:14">
      <c r="B27">
        <v>7</v>
      </c>
      <c r="C27" s="1">
        <f t="shared" si="7"/>
        <v>357</v>
      </c>
      <c r="D27">
        <f t="shared" si="12"/>
        <v>192</v>
      </c>
      <c r="E27" s="1">
        <f t="shared" si="2"/>
        <v>11.46844943177649</v>
      </c>
      <c r="F27" s="1">
        <f t="shared" si="3"/>
        <v>11.897145929297595</v>
      </c>
      <c r="G27">
        <v>0</v>
      </c>
      <c r="H27" s="5">
        <f t="shared" si="4"/>
        <v>0</v>
      </c>
      <c r="I27" s="1">
        <f t="shared" si="5"/>
        <v>0</v>
      </c>
      <c r="J27" s="1">
        <f t="shared" si="1"/>
        <v>0</v>
      </c>
      <c r="K27" s="1">
        <f t="shared" si="6"/>
        <v>357</v>
      </c>
      <c r="L27" s="1">
        <f t="shared" si="9"/>
        <v>0</v>
      </c>
      <c r="M27" s="6">
        <f t="shared" si="10"/>
        <v>10</v>
      </c>
      <c r="N27">
        <f t="shared" si="11"/>
        <v>10</v>
      </c>
    </row>
    <row r="28" spans="1:14">
      <c r="A28">
        <v>2</v>
      </c>
      <c r="B28">
        <v>8</v>
      </c>
      <c r="C28" s="1">
        <v>375.6</v>
      </c>
      <c r="D28">
        <v>160</v>
      </c>
      <c r="E28" s="1">
        <f t="shared" si="2"/>
        <v>14.492559610091414</v>
      </c>
      <c r="F28" s="1">
        <f t="shared" si="3"/>
        <v>15.006995407116744</v>
      </c>
      <c r="G28">
        <v>10</v>
      </c>
      <c r="H28" s="5">
        <f>2*PI()*G28/D28</f>
        <v>0.39269908169872414</v>
      </c>
      <c r="I28" s="1">
        <f>2*C28*SIN(H28/2)</f>
        <v>146.55184989851554</v>
      </c>
      <c r="J28" s="1">
        <f t="shared" si="1"/>
        <v>54.265142763279641</v>
      </c>
      <c r="K28" s="1">
        <f>SQRT(C28^2 - 0.25*I28^2)</f>
        <v>368.38295131945341</v>
      </c>
      <c r="L28" s="1">
        <f>C28-K28</f>
        <v>7.2170486805466112</v>
      </c>
      <c r="M28" s="6">
        <f t="shared" si="10"/>
        <v>11.382951319453412</v>
      </c>
      <c r="N28">
        <f t="shared" si="11"/>
        <v>18.600000000000023</v>
      </c>
    </row>
    <row r="29" spans="1:14">
      <c r="B29">
        <v>9</v>
      </c>
      <c r="C29" s="1">
        <f t="shared" ref="C29:C59" si="13">C28+$B$7</f>
        <v>388.70000000000005</v>
      </c>
      <c r="D29">
        <f>D28</f>
        <v>160</v>
      </c>
      <c r="E29" s="1">
        <f t="shared" si="2"/>
        <v>15.006995407116744</v>
      </c>
      <c r="F29" s="1">
        <f t="shared" si="3"/>
        <v>15.521431204142072</v>
      </c>
      <c r="G29">
        <f>-1*G28</f>
        <v>-10</v>
      </c>
      <c r="H29" s="5">
        <f>2*PI()*G29/D29</f>
        <v>-0.39269908169872414</v>
      </c>
      <c r="I29" s="1">
        <f>2*C29*SIN(H29/2)</f>
        <v>-151.66321633533812</v>
      </c>
      <c r="J29" s="1">
        <f t="shared" si="1"/>
        <v>-56.156799008537611</v>
      </c>
      <c r="K29" s="1">
        <f>SQRT(C29^2 - 0.25*I29^2)</f>
        <v>381.23123849273571</v>
      </c>
      <c r="L29" s="1">
        <f>C29-K29</f>
        <v>7.4687615072643325</v>
      </c>
      <c r="M29" s="6">
        <f t="shared" si="10"/>
        <v>12.848287173282301</v>
      </c>
      <c r="N29">
        <f t="shared" si="11"/>
        <v>13.100000000000023</v>
      </c>
    </row>
    <row r="30" spans="1:14">
      <c r="B30">
        <v>10</v>
      </c>
      <c r="C30" s="1">
        <f t="shared" si="13"/>
        <v>401.80000000000007</v>
      </c>
      <c r="D30">
        <f t="shared" ref="D30:D31" si="14">D29</f>
        <v>160</v>
      </c>
      <c r="E30" s="1">
        <f t="shared" si="2"/>
        <v>15.521431204142072</v>
      </c>
      <c r="F30" s="1">
        <f t="shared" si="3"/>
        <v>16.035867001167404</v>
      </c>
      <c r="G30">
        <f t="shared" ref="G30:G31" si="15">-1*G29</f>
        <v>10</v>
      </c>
      <c r="H30" s="5">
        <f t="shared" ref="H30:H59" si="16">2*PI()*G30/D30</f>
        <v>0.39269908169872414</v>
      </c>
      <c r="I30" s="1">
        <f t="shared" ref="I30:I59" si="17">2*C30*SIN(H30/2)</f>
        <v>156.7745827721607</v>
      </c>
      <c r="J30" s="1">
        <f t="shared" si="1"/>
        <v>58.048354758036055</v>
      </c>
      <c r="K30" s="1">
        <f t="shared" ref="K30:K59" si="18">SQRT(C30^2 - 0.25*I30^2)</f>
        <v>394.07952566601807</v>
      </c>
      <c r="L30" s="1">
        <f t="shared" ref="L30:L59" si="19">C30-K30</f>
        <v>7.720474333981997</v>
      </c>
      <c r="M30" s="6">
        <f t="shared" si="10"/>
        <v>12.848287173282358</v>
      </c>
      <c r="N30">
        <f t="shared" si="11"/>
        <v>13.100000000000023</v>
      </c>
    </row>
    <row r="31" spans="1:14">
      <c r="B31">
        <v>11</v>
      </c>
      <c r="C31" s="1">
        <f t="shared" si="13"/>
        <v>414.90000000000009</v>
      </c>
      <c r="D31">
        <f t="shared" si="14"/>
        <v>160</v>
      </c>
      <c r="E31" s="1">
        <f t="shared" si="2"/>
        <v>16.035867001167404</v>
      </c>
      <c r="F31" s="1">
        <f t="shared" si="3"/>
        <v>16.550302798192732</v>
      </c>
      <c r="G31">
        <f t="shared" si="15"/>
        <v>-10</v>
      </c>
      <c r="H31" s="5">
        <f t="shared" si="16"/>
        <v>-0.39269908169872414</v>
      </c>
      <c r="I31" s="1">
        <f t="shared" si="17"/>
        <v>-161.88594920898325</v>
      </c>
      <c r="J31" s="1">
        <f t="shared" si="1"/>
        <v>-59.939806636081542</v>
      </c>
      <c r="K31" s="1">
        <f t="shared" si="18"/>
        <v>406.92781283930037</v>
      </c>
      <c r="L31" s="1">
        <f t="shared" si="19"/>
        <v>7.9721871606997183</v>
      </c>
      <c r="M31" s="6">
        <f t="shared" si="10"/>
        <v>12.848287173282301</v>
      </c>
      <c r="N31">
        <f t="shared" si="11"/>
        <v>13.100000000000023</v>
      </c>
    </row>
    <row r="32" spans="1:14">
      <c r="A32">
        <v>3</v>
      </c>
      <c r="B32">
        <v>12</v>
      </c>
      <c r="C32" s="1">
        <f t="shared" si="13"/>
        <v>428.00000000000011</v>
      </c>
      <c r="D32">
        <v>160</v>
      </c>
      <c r="E32" s="1">
        <f t="shared" si="2"/>
        <v>16.550302798192732</v>
      </c>
      <c r="F32" s="1">
        <f t="shared" si="3"/>
        <v>17.064738595218063</v>
      </c>
      <c r="G32">
        <v>10</v>
      </c>
      <c r="H32" s="5">
        <f t="shared" si="16"/>
        <v>0.39269908169872414</v>
      </c>
      <c r="I32" s="1">
        <f>2*C32*SIN(H32/2)</f>
        <v>166.99731564580583</v>
      </c>
      <c r="J32" s="1">
        <f t="shared" si="1"/>
        <v>61.831151268094594</v>
      </c>
      <c r="K32" s="1">
        <f>SQRT(C32^2 - 0.25*I32^2)</f>
        <v>419.77610001258273</v>
      </c>
      <c r="L32" s="1">
        <f>C32-K32</f>
        <v>8.2238999874173828</v>
      </c>
      <c r="M32" s="6">
        <f>K32-K31</f>
        <v>12.848287173282358</v>
      </c>
      <c r="N32">
        <f t="shared" si="11"/>
        <v>13.100000000000023</v>
      </c>
    </row>
    <row r="33" spans="1:14">
      <c r="B33">
        <v>13</v>
      </c>
      <c r="C33" s="1">
        <f t="shared" si="13"/>
        <v>441.10000000000014</v>
      </c>
      <c r="D33">
        <f>D32</f>
        <v>160</v>
      </c>
      <c r="E33" s="1">
        <f t="shared" si="2"/>
        <v>17.064738595218063</v>
      </c>
      <c r="F33" s="1">
        <f t="shared" si="3"/>
        <v>17.579174392243392</v>
      </c>
      <c r="G33">
        <f>-1*G32</f>
        <v>-10</v>
      </c>
      <c r="H33" s="5">
        <f t="shared" si="16"/>
        <v>-0.39269908169872414</v>
      </c>
      <c r="I33" s="1">
        <f t="shared" si="17"/>
        <v>-172.10868208262841</v>
      </c>
      <c r="J33" s="1">
        <f t="shared" si="1"/>
        <v>-63.722385280645653</v>
      </c>
      <c r="K33" s="1">
        <f t="shared" si="18"/>
        <v>432.62438718586509</v>
      </c>
      <c r="L33" s="1">
        <f t="shared" si="19"/>
        <v>8.4756128141350473</v>
      </c>
      <c r="M33" s="6">
        <f>K33-K32</f>
        <v>12.848287173282358</v>
      </c>
      <c r="N33">
        <f t="shared" si="11"/>
        <v>13.100000000000023</v>
      </c>
    </row>
    <row r="34" spans="1:14">
      <c r="B34">
        <v>14</v>
      </c>
      <c r="C34" s="1">
        <f t="shared" si="13"/>
        <v>454.20000000000016</v>
      </c>
      <c r="D34">
        <f t="shared" ref="D34:D35" si="20">D33</f>
        <v>160</v>
      </c>
      <c r="E34" s="1">
        <f t="shared" si="2"/>
        <v>17.579174392243392</v>
      </c>
      <c r="F34" s="1">
        <f t="shared" si="3"/>
        <v>18.093610189268723</v>
      </c>
      <c r="G34">
        <f t="shared" ref="G34:G55" si="21">-1*G33</f>
        <v>10</v>
      </c>
      <c r="H34" s="5">
        <f t="shared" si="16"/>
        <v>0.39269908169872414</v>
      </c>
      <c r="I34" s="1">
        <f t="shared" si="17"/>
        <v>177.22004851945096</v>
      </c>
      <c r="J34" s="1">
        <f t="shared" si="1"/>
        <v>65.613505301491074</v>
      </c>
      <c r="K34" s="1">
        <f t="shared" si="18"/>
        <v>445.47267435914745</v>
      </c>
      <c r="L34" s="1">
        <f t="shared" si="19"/>
        <v>8.7273256408527118</v>
      </c>
      <c r="M34" s="6">
        <f t="shared" si="10"/>
        <v>12.848287173282358</v>
      </c>
      <c r="N34">
        <f t="shared" si="11"/>
        <v>13.100000000000023</v>
      </c>
    </row>
    <row r="35" spans="1:14">
      <c r="B35">
        <v>15</v>
      </c>
      <c r="C35" s="1">
        <f t="shared" si="13"/>
        <v>467.30000000000018</v>
      </c>
      <c r="D35">
        <f t="shared" si="20"/>
        <v>160</v>
      </c>
      <c r="E35" s="1">
        <f t="shared" si="2"/>
        <v>18.093610189268723</v>
      </c>
      <c r="F35" s="1">
        <f t="shared" si="3"/>
        <v>18.608045986294051</v>
      </c>
      <c r="G35">
        <f t="shared" si="21"/>
        <v>-10</v>
      </c>
      <c r="H35" s="5">
        <f t="shared" si="16"/>
        <v>-0.39269908169872414</v>
      </c>
      <c r="I35" s="1">
        <f t="shared" si="17"/>
        <v>-182.33141495627353</v>
      </c>
      <c r="J35" s="1">
        <f t="shared" si="1"/>
        <v>-67.504507959609072</v>
      </c>
      <c r="K35" s="1">
        <f t="shared" si="18"/>
        <v>458.32096153242981</v>
      </c>
      <c r="L35" s="1">
        <f t="shared" si="19"/>
        <v>8.9790384675703763</v>
      </c>
      <c r="M35" s="6">
        <f t="shared" si="10"/>
        <v>12.848287173282358</v>
      </c>
      <c r="N35">
        <f t="shared" si="11"/>
        <v>13.100000000000023</v>
      </c>
    </row>
    <row r="36" spans="1:14">
      <c r="A36">
        <v>4</v>
      </c>
      <c r="B36">
        <v>16</v>
      </c>
      <c r="C36" s="1">
        <f t="shared" si="13"/>
        <v>480.4000000000002</v>
      </c>
      <c r="D36">
        <v>192</v>
      </c>
      <c r="E36" s="1">
        <f t="shared" si="2"/>
        <v>15.506704988578376</v>
      </c>
      <c r="F36" s="1">
        <f t="shared" si="3"/>
        <v>15.935401486099485</v>
      </c>
      <c r="G36">
        <v>12</v>
      </c>
      <c r="H36" s="5">
        <f t="shared" si="16"/>
        <v>0.39269908169872414</v>
      </c>
      <c r="I36" s="1">
        <f t="shared" si="17"/>
        <v>187.44278139309611</v>
      </c>
      <c r="J36" s="1">
        <f t="shared" si="1"/>
        <v>69.39538988523563</v>
      </c>
      <c r="K36" s="1">
        <f t="shared" si="18"/>
        <v>471.16924870571211</v>
      </c>
      <c r="L36" s="1">
        <f t="shared" si="19"/>
        <v>9.2307512942880976</v>
      </c>
      <c r="M36" s="6">
        <f t="shared" si="10"/>
        <v>12.848287173282301</v>
      </c>
      <c r="N36">
        <f t="shared" si="11"/>
        <v>13.100000000000023</v>
      </c>
    </row>
    <row r="37" spans="1:14">
      <c r="B37">
        <v>17</v>
      </c>
      <c r="C37" s="1">
        <f t="shared" si="13"/>
        <v>493.50000000000023</v>
      </c>
      <c r="D37">
        <f>D36</f>
        <v>192</v>
      </c>
      <c r="E37" s="1">
        <f t="shared" si="2"/>
        <v>15.935401486099485</v>
      </c>
      <c r="F37" s="1">
        <f t="shared" si="3"/>
        <v>16.364097983620592</v>
      </c>
      <c r="G37">
        <f t="shared" si="21"/>
        <v>-12</v>
      </c>
      <c r="H37" s="5">
        <f t="shared" si="16"/>
        <v>-0.39269908169872414</v>
      </c>
      <c r="I37" s="1">
        <f t="shared" si="17"/>
        <v>-192.55414782991866</v>
      </c>
      <c r="J37" s="1">
        <f t="shared" si="1"/>
        <v>-71.286147709900277</v>
      </c>
      <c r="K37" s="1">
        <f t="shared" si="18"/>
        <v>484.01753587899447</v>
      </c>
      <c r="L37" s="1">
        <f t="shared" si="19"/>
        <v>9.4824641210057621</v>
      </c>
      <c r="M37" s="6">
        <f t="shared" si="10"/>
        <v>12.848287173282358</v>
      </c>
      <c r="N37">
        <f t="shared" si="11"/>
        <v>13.100000000000023</v>
      </c>
    </row>
    <row r="38" spans="1:14">
      <c r="B38">
        <v>18</v>
      </c>
      <c r="C38" s="1">
        <f t="shared" si="13"/>
        <v>506.60000000000025</v>
      </c>
      <c r="D38">
        <f t="shared" ref="D38:D39" si="22">D37</f>
        <v>192</v>
      </c>
      <c r="E38" s="1">
        <f t="shared" si="2"/>
        <v>16.364097983620592</v>
      </c>
      <c r="F38" s="1">
        <f t="shared" si="3"/>
        <v>16.792794481141698</v>
      </c>
      <c r="G38">
        <f t="shared" si="21"/>
        <v>12</v>
      </c>
      <c r="H38" s="5">
        <f t="shared" si="16"/>
        <v>0.39269908169872414</v>
      </c>
      <c r="I38" s="1">
        <f t="shared" si="17"/>
        <v>197.66551426674124</v>
      </c>
      <c r="J38" s="1">
        <f t="shared" si="1"/>
        <v>73.176778066462049</v>
      </c>
      <c r="K38" s="1">
        <f t="shared" si="18"/>
        <v>496.86582305227682</v>
      </c>
      <c r="L38" s="1">
        <f t="shared" si="19"/>
        <v>9.7341769477234266</v>
      </c>
      <c r="M38" s="6">
        <f t="shared" si="10"/>
        <v>12.848287173282358</v>
      </c>
      <c r="N38">
        <f t="shared" si="11"/>
        <v>13.100000000000023</v>
      </c>
    </row>
    <row r="39" spans="1:14">
      <c r="B39">
        <v>19</v>
      </c>
      <c r="C39" s="1">
        <f t="shared" si="13"/>
        <v>519.70000000000027</v>
      </c>
      <c r="D39">
        <f t="shared" si="22"/>
        <v>192</v>
      </c>
      <c r="E39" s="1">
        <f t="shared" si="2"/>
        <v>16.792794481141701</v>
      </c>
      <c r="F39" s="1">
        <f t="shared" si="3"/>
        <v>17.221490978662803</v>
      </c>
      <c r="G39">
        <f t="shared" si="21"/>
        <v>-12</v>
      </c>
      <c r="H39" s="5">
        <f t="shared" si="16"/>
        <v>-0.39269908169872414</v>
      </c>
      <c r="I39" s="1">
        <f t="shared" si="17"/>
        <v>-202.77688070356382</v>
      </c>
      <c r="J39" s="1">
        <f t="shared" si="1"/>
        <v>-75.067277589145235</v>
      </c>
      <c r="K39" s="1">
        <f t="shared" si="18"/>
        <v>509.71411022555912</v>
      </c>
      <c r="L39" s="1">
        <f t="shared" si="19"/>
        <v>9.9858897744411479</v>
      </c>
      <c r="M39" s="6">
        <f t="shared" si="10"/>
        <v>12.848287173282301</v>
      </c>
      <c r="N39">
        <f t="shared" si="11"/>
        <v>13.100000000000023</v>
      </c>
    </row>
    <row r="40" spans="1:14">
      <c r="A40">
        <v>5</v>
      </c>
      <c r="B40">
        <v>20</v>
      </c>
      <c r="C40" s="1">
        <f t="shared" si="13"/>
        <v>532.8000000000003</v>
      </c>
      <c r="D40">
        <v>192</v>
      </c>
      <c r="E40" s="1">
        <f t="shared" si="2"/>
        <v>17.221490978662811</v>
      </c>
      <c r="F40" s="1">
        <f t="shared" si="3"/>
        <v>17.650187476183913</v>
      </c>
      <c r="G40">
        <v>12</v>
      </c>
      <c r="H40" s="5">
        <f t="shared" si="16"/>
        <v>0.39269908169872414</v>
      </c>
      <c r="I40" s="1">
        <f t="shared" si="17"/>
        <v>207.88824714038637</v>
      </c>
      <c r="J40" s="1">
        <f t="shared" si="1"/>
        <v>76.957642913575086</v>
      </c>
      <c r="K40" s="1">
        <f t="shared" si="18"/>
        <v>522.56239739884143</v>
      </c>
      <c r="L40" s="1">
        <f t="shared" si="19"/>
        <v>10.237602601158869</v>
      </c>
      <c r="M40" s="6">
        <f t="shared" si="10"/>
        <v>12.848287173282301</v>
      </c>
      <c r="N40">
        <f t="shared" si="11"/>
        <v>13.100000000000023</v>
      </c>
    </row>
    <row r="41" spans="1:14">
      <c r="B41">
        <v>21</v>
      </c>
      <c r="C41" s="1">
        <f t="shared" si="13"/>
        <v>545.90000000000032</v>
      </c>
      <c r="D41">
        <f>D40</f>
        <v>192</v>
      </c>
      <c r="E41" s="1">
        <f t="shared" si="2"/>
        <v>17.650187476183916</v>
      </c>
      <c r="F41" s="1">
        <f t="shared" si="3"/>
        <v>18.078883973705022</v>
      </c>
      <c r="G41">
        <f t="shared" si="21"/>
        <v>-12</v>
      </c>
      <c r="H41" s="5">
        <f t="shared" si="16"/>
        <v>-0.39269908169872414</v>
      </c>
      <c r="I41" s="1">
        <f t="shared" si="17"/>
        <v>-212.99961357720895</v>
      </c>
      <c r="J41" s="1">
        <f t="shared" si="1"/>
        <v>-78.847870676813628</v>
      </c>
      <c r="K41" s="1">
        <f t="shared" si="18"/>
        <v>535.41068457212384</v>
      </c>
      <c r="L41" s="1">
        <f t="shared" si="19"/>
        <v>10.489315427876477</v>
      </c>
      <c r="M41" s="6">
        <f t="shared" si="10"/>
        <v>12.848287173282415</v>
      </c>
      <c r="N41">
        <f t="shared" si="11"/>
        <v>13.100000000000023</v>
      </c>
    </row>
    <row r="42" spans="1:14">
      <c r="B42">
        <v>22</v>
      </c>
      <c r="C42" s="1">
        <f t="shared" si="13"/>
        <v>559.00000000000034</v>
      </c>
      <c r="D42">
        <f t="shared" ref="D42:D43" si="23">D41</f>
        <v>192</v>
      </c>
      <c r="E42" s="1">
        <f t="shared" si="2"/>
        <v>18.078883973705025</v>
      </c>
      <c r="F42" s="1">
        <f t="shared" si="3"/>
        <v>18.507580471226131</v>
      </c>
      <c r="G42">
        <f t="shared" si="21"/>
        <v>12</v>
      </c>
      <c r="H42" s="5">
        <f t="shared" si="16"/>
        <v>0.39269908169872414</v>
      </c>
      <c r="I42" s="1">
        <f t="shared" si="17"/>
        <v>218.11098001403153</v>
      </c>
      <c r="J42" s="1">
        <f t="shared" si="1"/>
        <v>80.737957517395301</v>
      </c>
      <c r="K42" s="1">
        <f t="shared" si="18"/>
        <v>548.25897174540626</v>
      </c>
      <c r="L42" s="1">
        <f t="shared" si="19"/>
        <v>10.741028254594085</v>
      </c>
      <c r="M42" s="6">
        <f t="shared" si="10"/>
        <v>12.848287173282415</v>
      </c>
      <c r="N42">
        <f t="shared" si="11"/>
        <v>13.100000000000023</v>
      </c>
    </row>
    <row r="43" spans="1:14">
      <c r="B43">
        <v>23</v>
      </c>
      <c r="C43" s="1">
        <f t="shared" si="13"/>
        <v>572.10000000000036</v>
      </c>
      <c r="D43">
        <f t="shared" si="23"/>
        <v>192</v>
      </c>
      <c r="E43" s="1">
        <f t="shared" si="2"/>
        <v>18.507580471226131</v>
      </c>
      <c r="F43" s="1">
        <f t="shared" si="3"/>
        <v>18.936276968747237</v>
      </c>
      <c r="G43">
        <f t="shared" si="21"/>
        <v>-12</v>
      </c>
      <c r="H43" s="5">
        <f t="shared" si="16"/>
        <v>-0.39269908169872414</v>
      </c>
      <c r="I43" s="1">
        <f t="shared" si="17"/>
        <v>-223.22234645085408</v>
      </c>
      <c r="J43" s="1">
        <f t="shared" si="1"/>
        <v>-82.627900075362589</v>
      </c>
      <c r="K43" s="1">
        <f t="shared" si="18"/>
        <v>561.10725891868856</v>
      </c>
      <c r="L43" s="1">
        <f t="shared" si="19"/>
        <v>10.992741081311806</v>
      </c>
      <c r="M43" s="6">
        <f t="shared" si="10"/>
        <v>12.848287173282301</v>
      </c>
      <c r="N43">
        <f t="shared" si="11"/>
        <v>13.100000000000023</v>
      </c>
    </row>
    <row r="44" spans="1:14">
      <c r="A44">
        <v>6</v>
      </c>
      <c r="B44">
        <v>24</v>
      </c>
      <c r="C44" s="1">
        <f t="shared" si="13"/>
        <v>585.20000000000039</v>
      </c>
      <c r="D44">
        <v>224</v>
      </c>
      <c r="E44" s="1">
        <f t="shared" si="2"/>
        <v>16.231094544640492</v>
      </c>
      <c r="F44" s="1">
        <f t="shared" si="3"/>
        <v>16.598548685372869</v>
      </c>
      <c r="G44">
        <v>14</v>
      </c>
      <c r="H44" s="5">
        <f t="shared" si="16"/>
        <v>0.39269908169872414</v>
      </c>
      <c r="I44" s="1">
        <f t="shared" si="17"/>
        <v>228.33371288767665</v>
      </c>
      <c r="J44" s="1">
        <f t="shared" si="1"/>
        <v>84.517694992301671</v>
      </c>
      <c r="K44" s="1">
        <f t="shared" si="18"/>
        <v>573.95554609197086</v>
      </c>
      <c r="L44" s="1">
        <f t="shared" si="19"/>
        <v>11.244453908029527</v>
      </c>
      <c r="M44" s="6">
        <f>K44-K43</f>
        <v>12.848287173282301</v>
      </c>
      <c r="N44">
        <f t="shared" si="11"/>
        <v>13.100000000000023</v>
      </c>
    </row>
    <row r="45" spans="1:14">
      <c r="B45">
        <v>25</v>
      </c>
      <c r="C45" s="1">
        <f t="shared" si="13"/>
        <v>598.30000000000041</v>
      </c>
      <c r="D45">
        <f>D44</f>
        <v>224</v>
      </c>
      <c r="E45" s="1">
        <f t="shared" si="2"/>
        <v>16.598548685372869</v>
      </c>
      <c r="F45" s="1">
        <f t="shared" si="3"/>
        <v>16.966002826105246</v>
      </c>
      <c r="G45">
        <f t="shared" si="21"/>
        <v>-14</v>
      </c>
      <c r="H45" s="5">
        <f t="shared" si="16"/>
        <v>-0.39269908169872414</v>
      </c>
      <c r="I45" s="1">
        <f t="shared" si="17"/>
        <v>-233.44507932449923</v>
      </c>
      <c r="J45" s="1">
        <f t="shared" si="1"/>
        <v>-86.407338911377963</v>
      </c>
      <c r="K45" s="1">
        <f t="shared" si="18"/>
        <v>586.80383326525316</v>
      </c>
      <c r="L45" s="1">
        <f t="shared" si="19"/>
        <v>11.496166734747248</v>
      </c>
      <c r="M45" s="6">
        <f t="shared" si="10"/>
        <v>12.848287173282301</v>
      </c>
      <c r="N45">
        <f t="shared" si="11"/>
        <v>13.100000000000023</v>
      </c>
    </row>
    <row r="46" spans="1:14">
      <c r="B46">
        <v>26</v>
      </c>
      <c r="C46" s="1">
        <f t="shared" si="13"/>
        <v>611.40000000000043</v>
      </c>
      <c r="D46">
        <f t="shared" ref="D46:D47" si="24">D45</f>
        <v>224</v>
      </c>
      <c r="E46" s="1">
        <f t="shared" si="2"/>
        <v>16.96600282610525</v>
      </c>
      <c r="F46" s="1">
        <f t="shared" si="3"/>
        <v>17.333456966837623</v>
      </c>
      <c r="G46">
        <f t="shared" si="21"/>
        <v>14</v>
      </c>
      <c r="H46" s="5">
        <f t="shared" si="16"/>
        <v>0.39269908169872414</v>
      </c>
      <c r="I46" s="1">
        <f t="shared" si="17"/>
        <v>238.55644576132178</v>
      </c>
      <c r="J46" s="1">
        <f t="shared" si="1"/>
        <v>88.296828477371619</v>
      </c>
      <c r="K46" s="1">
        <f t="shared" si="18"/>
        <v>599.65212043853546</v>
      </c>
      <c r="L46" s="1">
        <f t="shared" si="19"/>
        <v>11.74787956146497</v>
      </c>
      <c r="M46" s="6">
        <f t="shared" si="10"/>
        <v>12.848287173282301</v>
      </c>
      <c r="N46">
        <f t="shared" si="11"/>
        <v>13.100000000000023</v>
      </c>
    </row>
    <row r="47" spans="1:14">
      <c r="B47">
        <v>27</v>
      </c>
      <c r="C47" s="1">
        <f t="shared" si="13"/>
        <v>624.50000000000045</v>
      </c>
      <c r="D47">
        <f t="shared" si="24"/>
        <v>224</v>
      </c>
      <c r="E47" s="1">
        <f t="shared" si="2"/>
        <v>17.333456966837627</v>
      </c>
      <c r="F47" s="1">
        <f t="shared" si="3"/>
        <v>17.700911107570001</v>
      </c>
      <c r="G47">
        <f t="shared" si="21"/>
        <v>-14</v>
      </c>
      <c r="H47" s="5">
        <f t="shared" si="16"/>
        <v>-0.39269908169872414</v>
      </c>
      <c r="I47" s="1">
        <f t="shared" si="17"/>
        <v>-243.66781219814436</v>
      </c>
      <c r="J47" s="1">
        <f t="shared" si="1"/>
        <v>-90.186160336713058</v>
      </c>
      <c r="K47" s="1">
        <f t="shared" si="18"/>
        <v>612.50040761181788</v>
      </c>
      <c r="L47" s="1">
        <f t="shared" si="19"/>
        <v>11.999592388182577</v>
      </c>
      <c r="M47" s="6">
        <f t="shared" si="10"/>
        <v>12.848287173282415</v>
      </c>
      <c r="N47">
        <f t="shared" si="11"/>
        <v>13.100000000000023</v>
      </c>
    </row>
    <row r="48" spans="1:14">
      <c r="A48">
        <v>7</v>
      </c>
      <c r="B48">
        <v>28</v>
      </c>
      <c r="C48" s="1">
        <f t="shared" si="13"/>
        <v>637.60000000000048</v>
      </c>
      <c r="D48">
        <v>224</v>
      </c>
      <c r="E48" s="1">
        <f t="shared" si="2"/>
        <v>17.700911107570004</v>
      </c>
      <c r="F48" s="1">
        <f t="shared" si="3"/>
        <v>18.068365248302381</v>
      </c>
      <c r="G48">
        <v>14</v>
      </c>
      <c r="H48" s="5">
        <f t="shared" si="16"/>
        <v>0.39269908169872414</v>
      </c>
      <c r="I48" s="1">
        <f t="shared" si="17"/>
        <v>248.77917863496694</v>
      </c>
      <c r="J48" s="1">
        <f t="shared" si="1"/>
        <v>92.075331137518361</v>
      </c>
      <c r="K48" s="1">
        <f t="shared" si="18"/>
        <v>625.34869478510018</v>
      </c>
      <c r="L48" s="1">
        <f t="shared" si="19"/>
        <v>12.251305214900299</v>
      </c>
      <c r="M48" s="6">
        <f t="shared" si="10"/>
        <v>12.848287173282301</v>
      </c>
      <c r="N48">
        <f t="shared" si="11"/>
        <v>13.100000000000023</v>
      </c>
    </row>
    <row r="49" spans="1:14">
      <c r="B49">
        <v>29</v>
      </c>
      <c r="C49" s="1">
        <f t="shared" si="13"/>
        <v>650.7000000000005</v>
      </c>
      <c r="D49">
        <f>D48</f>
        <v>224</v>
      </c>
      <c r="E49" s="1">
        <f t="shared" si="2"/>
        <v>18.068365248302381</v>
      </c>
      <c r="F49" s="1">
        <f t="shared" si="3"/>
        <v>18.435819389034759</v>
      </c>
      <c r="G49">
        <f t="shared" si="21"/>
        <v>-14</v>
      </c>
      <c r="H49" s="5">
        <f t="shared" si="16"/>
        <v>-0.39269908169872414</v>
      </c>
      <c r="I49" s="1">
        <f t="shared" si="17"/>
        <v>-253.89054507178949</v>
      </c>
      <c r="J49" s="1">
        <f t="shared" si="1"/>
        <v>-93.964337529624714</v>
      </c>
      <c r="K49" s="1">
        <f t="shared" si="18"/>
        <v>638.19698195838259</v>
      </c>
      <c r="L49" s="1">
        <f t="shared" si="19"/>
        <v>12.503018041617906</v>
      </c>
      <c r="M49" s="6">
        <f t="shared" si="10"/>
        <v>12.848287173282415</v>
      </c>
      <c r="N49">
        <f t="shared" si="11"/>
        <v>13.100000000000023</v>
      </c>
    </row>
    <row r="50" spans="1:14">
      <c r="B50">
        <v>30</v>
      </c>
      <c r="C50" s="1">
        <f t="shared" si="13"/>
        <v>663.80000000000052</v>
      </c>
      <c r="D50">
        <f t="shared" ref="D50:D51" si="25">D49</f>
        <v>224</v>
      </c>
      <c r="E50" s="1">
        <f t="shared" si="2"/>
        <v>18.435819389034759</v>
      </c>
      <c r="F50" s="1">
        <f t="shared" si="3"/>
        <v>18.803273529767136</v>
      </c>
      <c r="G50">
        <f t="shared" si="21"/>
        <v>14</v>
      </c>
      <c r="H50" s="5">
        <f t="shared" si="16"/>
        <v>0.39269908169872414</v>
      </c>
      <c r="I50" s="1">
        <f t="shared" si="17"/>
        <v>259.00191150861207</v>
      </c>
      <c r="J50" s="1">
        <f t="shared" si="1"/>
        <v>95.853176164625651</v>
      </c>
      <c r="K50" s="1">
        <f t="shared" si="18"/>
        <v>651.0452691316649</v>
      </c>
      <c r="L50" s="1">
        <f t="shared" si="19"/>
        <v>12.754730868335628</v>
      </c>
      <c r="M50" s="6">
        <f t="shared" si="10"/>
        <v>12.848287173282301</v>
      </c>
      <c r="N50">
        <f t="shared" si="11"/>
        <v>13.100000000000023</v>
      </c>
    </row>
    <row r="51" spans="1:14">
      <c r="B51">
        <v>31</v>
      </c>
      <c r="C51" s="1">
        <f t="shared" si="13"/>
        <v>676.90000000000055</v>
      </c>
      <c r="D51">
        <f t="shared" si="25"/>
        <v>224</v>
      </c>
      <c r="E51" s="1">
        <f t="shared" si="2"/>
        <v>18.803273529767143</v>
      </c>
      <c r="F51" s="1">
        <f t="shared" si="3"/>
        <v>19.170727670499513</v>
      </c>
      <c r="G51">
        <f t="shared" si="21"/>
        <v>-14</v>
      </c>
      <c r="H51" s="5">
        <f t="shared" si="16"/>
        <v>-0.39269908169872414</v>
      </c>
      <c r="I51" s="1">
        <f t="shared" si="17"/>
        <v>-264.11327794543462</v>
      </c>
      <c r="J51" s="1">
        <f t="shared" si="1"/>
        <v>-97.741843695906439</v>
      </c>
      <c r="K51" s="1">
        <f t="shared" si="18"/>
        <v>663.8935563049472</v>
      </c>
      <c r="L51" s="1">
        <f t="shared" si="19"/>
        <v>13.006443695053349</v>
      </c>
      <c r="M51" s="6">
        <f t="shared" si="10"/>
        <v>12.848287173282301</v>
      </c>
      <c r="N51">
        <f t="shared" si="11"/>
        <v>13.100000000000023</v>
      </c>
    </row>
    <row r="52" spans="1:14">
      <c r="A52">
        <v>8</v>
      </c>
      <c r="B52">
        <v>32</v>
      </c>
      <c r="C52" s="1">
        <f t="shared" si="13"/>
        <v>690.00000000000057</v>
      </c>
      <c r="D52">
        <v>256</v>
      </c>
      <c r="E52" s="1">
        <f t="shared" si="2"/>
        <v>16.774386711687079</v>
      </c>
      <c r="F52" s="1">
        <f t="shared" si="3"/>
        <v>17.095909084827905</v>
      </c>
      <c r="G52">
        <v>0</v>
      </c>
      <c r="H52" s="5">
        <f t="shared" si="16"/>
        <v>0</v>
      </c>
      <c r="I52" s="1">
        <f t="shared" si="17"/>
        <v>0</v>
      </c>
      <c r="J52" s="1">
        <f t="shared" si="1"/>
        <v>0</v>
      </c>
      <c r="K52" s="1">
        <f t="shared" si="18"/>
        <v>690.00000000000057</v>
      </c>
      <c r="L52" s="1">
        <f t="shared" si="19"/>
        <v>0</v>
      </c>
      <c r="M52" s="6">
        <f t="shared" si="10"/>
        <v>26.106443695053372</v>
      </c>
      <c r="N52">
        <f t="shared" si="11"/>
        <v>13.100000000000023</v>
      </c>
    </row>
    <row r="53" spans="1:14">
      <c r="B53">
        <v>33</v>
      </c>
      <c r="C53" s="1">
        <f t="shared" si="13"/>
        <v>703.10000000000059</v>
      </c>
      <c r="D53">
        <f>D52</f>
        <v>256</v>
      </c>
      <c r="E53" s="1">
        <f t="shared" si="2"/>
        <v>17.095909084827909</v>
      </c>
      <c r="F53" s="1">
        <f t="shared" si="3"/>
        <v>17.417431457968739</v>
      </c>
      <c r="G53">
        <f t="shared" si="21"/>
        <v>0</v>
      </c>
      <c r="H53" s="5">
        <f t="shared" si="16"/>
        <v>0</v>
      </c>
      <c r="I53" s="1">
        <f t="shared" si="17"/>
        <v>0</v>
      </c>
      <c r="J53" s="1">
        <f t="shared" si="1"/>
        <v>0</v>
      </c>
      <c r="K53" s="1">
        <f t="shared" si="18"/>
        <v>703.10000000000059</v>
      </c>
      <c r="L53" s="1">
        <f t="shared" si="19"/>
        <v>0</v>
      </c>
      <c r="M53" s="6">
        <f t="shared" si="10"/>
        <v>13.100000000000023</v>
      </c>
      <c r="N53">
        <f t="shared" si="11"/>
        <v>13.100000000000023</v>
      </c>
    </row>
    <row r="54" spans="1:14">
      <c r="B54">
        <v>34</v>
      </c>
      <c r="C54" s="1">
        <f t="shared" si="13"/>
        <v>716.20000000000061</v>
      </c>
      <c r="D54">
        <f t="shared" ref="D54:D55" si="26">D53</f>
        <v>256</v>
      </c>
      <c r="E54" s="1">
        <f t="shared" si="2"/>
        <v>17.417431457968739</v>
      </c>
      <c r="F54" s="1">
        <f t="shared" si="3"/>
        <v>17.738953831109569</v>
      </c>
      <c r="G54">
        <f t="shared" si="21"/>
        <v>0</v>
      </c>
      <c r="H54" s="5">
        <f t="shared" si="16"/>
        <v>0</v>
      </c>
      <c r="I54" s="1">
        <f t="shared" si="17"/>
        <v>0</v>
      </c>
      <c r="J54" s="1">
        <f t="shared" si="1"/>
        <v>0</v>
      </c>
      <c r="K54" s="1">
        <f t="shared" si="18"/>
        <v>716.20000000000061</v>
      </c>
      <c r="L54" s="1">
        <f t="shared" si="19"/>
        <v>0</v>
      </c>
      <c r="M54" s="6">
        <f t="shared" si="10"/>
        <v>13.100000000000023</v>
      </c>
      <c r="N54">
        <f t="shared" si="11"/>
        <v>13.100000000000023</v>
      </c>
    </row>
    <row r="55" spans="1:14">
      <c r="B55">
        <v>35</v>
      </c>
      <c r="C55" s="1">
        <f t="shared" si="13"/>
        <v>729.30000000000064</v>
      </c>
      <c r="D55">
        <f t="shared" si="26"/>
        <v>256</v>
      </c>
      <c r="E55" s="1">
        <f t="shared" si="2"/>
        <v>17.738953831109573</v>
      </c>
      <c r="F55" s="1">
        <f t="shared" si="3"/>
        <v>18.060476204250399</v>
      </c>
      <c r="G55">
        <f t="shared" si="21"/>
        <v>0</v>
      </c>
      <c r="H55" s="5">
        <f t="shared" si="16"/>
        <v>0</v>
      </c>
      <c r="I55" s="1">
        <f t="shared" si="17"/>
        <v>0</v>
      </c>
      <c r="J55" s="1">
        <f t="shared" si="1"/>
        <v>0</v>
      </c>
      <c r="K55" s="1">
        <f t="shared" si="18"/>
        <v>729.30000000000064</v>
      </c>
      <c r="L55" s="1">
        <f t="shared" si="19"/>
        <v>0</v>
      </c>
      <c r="M55" s="6">
        <f t="shared" si="10"/>
        <v>13.100000000000023</v>
      </c>
      <c r="N55">
        <f t="shared" si="11"/>
        <v>13.100000000000023</v>
      </c>
    </row>
    <row r="56" spans="1:14">
      <c r="A56">
        <v>9</v>
      </c>
      <c r="B56">
        <v>36</v>
      </c>
      <c r="C56" s="1">
        <f t="shared" si="13"/>
        <v>742.40000000000066</v>
      </c>
      <c r="D56">
        <v>256</v>
      </c>
      <c r="E56" s="1">
        <f t="shared" si="2"/>
        <v>18.060476204250403</v>
      </c>
      <c r="F56" s="1">
        <f t="shared" si="3"/>
        <v>18.381998577391229</v>
      </c>
      <c r="G56">
        <v>0</v>
      </c>
      <c r="H56" s="5">
        <f t="shared" si="16"/>
        <v>0</v>
      </c>
      <c r="I56" s="1">
        <f t="shared" si="17"/>
        <v>0</v>
      </c>
      <c r="J56" s="1">
        <f t="shared" si="1"/>
        <v>0</v>
      </c>
      <c r="K56" s="1">
        <f t="shared" si="18"/>
        <v>742.40000000000066</v>
      </c>
      <c r="L56" s="1">
        <f t="shared" si="19"/>
        <v>0</v>
      </c>
      <c r="M56" s="6">
        <f t="shared" si="10"/>
        <v>13.100000000000023</v>
      </c>
      <c r="N56">
        <f t="shared" si="11"/>
        <v>13.100000000000023</v>
      </c>
    </row>
    <row r="57" spans="1:14">
      <c r="B57">
        <v>37</v>
      </c>
      <c r="C57" s="1">
        <f t="shared" si="13"/>
        <v>755.50000000000068</v>
      </c>
      <c r="D57">
        <f>D56</f>
        <v>256</v>
      </c>
      <c r="E57" s="1">
        <f t="shared" si="2"/>
        <v>18.381998577391233</v>
      </c>
      <c r="F57" s="1">
        <f t="shared" si="3"/>
        <v>18.703520950532063</v>
      </c>
      <c r="G57">
        <v>0</v>
      </c>
      <c r="H57" s="5">
        <f t="shared" si="16"/>
        <v>0</v>
      </c>
      <c r="I57" s="1">
        <f t="shared" si="17"/>
        <v>0</v>
      </c>
      <c r="J57" s="1">
        <f t="shared" si="1"/>
        <v>0</v>
      </c>
      <c r="K57" s="1">
        <f t="shared" si="18"/>
        <v>755.50000000000068</v>
      </c>
      <c r="L57" s="1">
        <f t="shared" si="19"/>
        <v>0</v>
      </c>
      <c r="M57" s="6">
        <f t="shared" si="10"/>
        <v>13.100000000000023</v>
      </c>
      <c r="N57">
        <f t="shared" si="11"/>
        <v>13.100000000000023</v>
      </c>
    </row>
    <row r="58" spans="1:14">
      <c r="B58">
        <v>38</v>
      </c>
      <c r="C58" s="1">
        <f t="shared" si="13"/>
        <v>768.6000000000007</v>
      </c>
      <c r="D58">
        <f t="shared" ref="D58:D59" si="27">D57</f>
        <v>256</v>
      </c>
      <c r="E58" s="1">
        <f t="shared" si="2"/>
        <v>18.703520950532063</v>
      </c>
      <c r="F58" s="1">
        <f t="shared" si="3"/>
        <v>19.025043323672893</v>
      </c>
      <c r="G58">
        <v>0</v>
      </c>
      <c r="H58" s="5">
        <f t="shared" si="16"/>
        <v>0</v>
      </c>
      <c r="I58" s="1">
        <f t="shared" si="17"/>
        <v>0</v>
      </c>
      <c r="J58" s="1">
        <f t="shared" si="1"/>
        <v>0</v>
      </c>
      <c r="K58" s="1">
        <f t="shared" si="18"/>
        <v>768.6000000000007</v>
      </c>
      <c r="L58" s="1">
        <f t="shared" si="19"/>
        <v>0</v>
      </c>
      <c r="M58" s="6">
        <f t="shared" si="10"/>
        <v>13.100000000000023</v>
      </c>
      <c r="N58">
        <f t="shared" si="11"/>
        <v>13.100000000000023</v>
      </c>
    </row>
    <row r="59" spans="1:14">
      <c r="B59">
        <v>39</v>
      </c>
      <c r="C59" s="1">
        <f t="shared" si="13"/>
        <v>781.70000000000073</v>
      </c>
      <c r="D59">
        <f t="shared" si="27"/>
        <v>256</v>
      </c>
      <c r="E59" s="1">
        <f t="shared" si="2"/>
        <v>19.025043323672897</v>
      </c>
      <c r="F59" s="1">
        <f t="shared" si="3"/>
        <v>19.346565696813723</v>
      </c>
      <c r="G59">
        <v>0</v>
      </c>
      <c r="H59" s="5">
        <f t="shared" si="16"/>
        <v>0</v>
      </c>
      <c r="I59" s="1">
        <f t="shared" si="17"/>
        <v>0</v>
      </c>
      <c r="J59" s="1">
        <f t="shared" si="1"/>
        <v>0</v>
      </c>
      <c r="K59" s="1">
        <f t="shared" si="18"/>
        <v>781.70000000000073</v>
      </c>
      <c r="L59" s="1">
        <f t="shared" si="19"/>
        <v>0</v>
      </c>
      <c r="M59" s="6">
        <f t="shared" si="10"/>
        <v>13.100000000000023</v>
      </c>
      <c r="N59">
        <f t="shared" si="11"/>
        <v>13.100000000000023</v>
      </c>
    </row>
  </sheetData>
  <sheetCalcPr fullCalcOnLoad="1"/>
  <phoneticPr fontId="1" type="noConversion"/>
  <printOptions gridLines="1"/>
  <pageMargins left="0.5" right="0.5" top="1" bottom="1" header="0.5" footer="0.5"/>
  <pageSetup scale="74" fitToHeight="0" orientation="portrait" horizontalDpi="4294967292" verticalDpi="4294967292"/>
  <extLst>
    <ext xmlns:mx="http://schemas.microsoft.com/office/mac/excel/2008/main" uri="http://schemas.microsoft.com/office/mac/excel/2008/main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Cell layout 15-Jun-2012</vt:lpstr>
    </vt:vector>
  </TitlesOfParts>
  <Company>UBC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Hearty</dc:creator>
  <cp:lastModifiedBy>Christopher Hearty</cp:lastModifiedBy>
  <cp:lastPrinted>2012-06-16T00:47:23Z</cp:lastPrinted>
  <dcterms:created xsi:type="dcterms:W3CDTF">2012-06-16T00:43:04Z</dcterms:created>
  <dcterms:modified xsi:type="dcterms:W3CDTF">2012-06-16T00:52:37Z</dcterms:modified>
</cp:coreProperties>
</file>