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mmikuz/Documents/Documents/EURO-LABS/"/>
    </mc:Choice>
  </mc:AlternateContent>
  <xr:revisionPtr revIDLastSave="0" documentId="8_{20B48632-4A56-B940-B118-B3D1C9388125}" xr6:coauthVersionLast="47" xr6:coauthVersionMax="47" xr10:uidLastSave="{00000000-0000-0000-0000-000000000000}"/>
  <bookViews>
    <workbookView xWindow="0" yWindow="740" windowWidth="29400" windowHeight="18380" xr2:uid="{F9012BC0-7F8E-4E56-BE6D-39A60575067C}"/>
  </bookViews>
  <sheets>
    <sheet name="P1-P2 TA units" sheetId="2" r:id="rId1"/>
  </sheets>
  <externalReferences>
    <externalReference r:id="rId2"/>
  </externalReferences>
  <definedNames>
    <definedName name="_xlnm._FilterDatabase" localSheetId="0" hidden="1">'P1-P2 TA units'!$A$61:$E$100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2" l="1"/>
  <c r="C80" i="2"/>
  <c r="C79" i="2"/>
  <c r="C75" i="2"/>
  <c r="E53" i="2"/>
  <c r="E52" i="2"/>
  <c r="E51" i="2"/>
  <c r="E47" i="2" s="1"/>
  <c r="E46" i="2"/>
  <c r="E44" i="2"/>
  <c r="E43" i="2"/>
  <c r="E40" i="2" s="1"/>
  <c r="B48" i="2"/>
  <c r="C50" i="2"/>
  <c r="C46" i="2"/>
  <c r="B50" i="2"/>
  <c r="B46" i="2"/>
  <c r="C41" i="2"/>
  <c r="B52" i="2"/>
  <c r="B41" i="2"/>
  <c r="C45" i="2"/>
  <c r="C52" i="2"/>
  <c r="B49" i="2"/>
  <c r="C53" i="2"/>
  <c r="C51" i="2"/>
  <c r="B53" i="2"/>
  <c r="B51" i="2"/>
  <c r="C48" i="2"/>
  <c r="C42" i="2"/>
  <c r="B42" i="2"/>
  <c r="C49" i="2"/>
  <c r="B45" i="2"/>
  <c r="B44" i="2" l="1"/>
  <c r="F49" i="2"/>
  <c r="F42" i="2"/>
  <c r="C47" i="2"/>
  <c r="F48" i="2"/>
  <c r="F51" i="2"/>
  <c r="F53" i="2"/>
  <c r="F52" i="2"/>
  <c r="C44" i="2"/>
  <c r="F45" i="2"/>
  <c r="B40" i="2"/>
  <c r="B39" i="2" s="1"/>
  <c r="F41" i="2"/>
  <c r="C40" i="2"/>
  <c r="F46" i="2"/>
  <c r="F50" i="2"/>
  <c r="B47" i="2"/>
  <c r="E39" i="2"/>
  <c r="F43" i="2"/>
  <c r="F47" i="2" l="1"/>
  <c r="G47" i="2" s="1"/>
  <c r="D47" i="2"/>
  <c r="D40" i="2"/>
  <c r="F40" i="2"/>
  <c r="G40" i="2" s="1"/>
  <c r="C39" i="2"/>
  <c r="D44" i="2"/>
  <c r="F44" i="2"/>
  <c r="G44" i="2" s="1"/>
  <c r="F39" i="2" l="1"/>
  <c r="D39" i="2"/>
</calcChain>
</file>

<file path=xl/sharedStrings.xml><?xml version="1.0" encoding="utf-8"?>
<sst xmlns="http://schemas.openxmlformats.org/spreadsheetml/2006/main" count="147" uniqueCount="76">
  <si>
    <t>GA TA UNITS</t>
  </si>
  <si>
    <t>PR1</t>
  </si>
  <si>
    <t>P1 %</t>
  </si>
  <si>
    <t>P2</t>
  </si>
  <si>
    <t>TA Units provided (P1+P2 so far)</t>
  </si>
  <si>
    <t>% achieved to date</t>
  </si>
  <si>
    <t>WP4</t>
  </si>
  <si>
    <t>4.1 Beam test</t>
  </si>
  <si>
    <t>MS21</t>
  </si>
  <si>
    <t>DESY-II</t>
  </si>
  <si>
    <t>PiM1-UCN</t>
  </si>
  <si>
    <t>PS&amp;SPS</t>
  </si>
  <si>
    <t>4.2 Det.Charact</t>
  </si>
  <si>
    <t>MS22</t>
  </si>
  <si>
    <t>RBI-AF</t>
  </si>
  <si>
    <t>4.3 Irradiation</t>
  </si>
  <si>
    <t>MS23</t>
  </si>
  <si>
    <t>AIC-144</t>
  </si>
  <si>
    <t>CRC</t>
  </si>
  <si>
    <t>GIF++</t>
  </si>
  <si>
    <t>IRRAD</t>
  </si>
  <si>
    <t>MC40 Cyclotron</t>
  </si>
  <si>
    <t>TRIGA Reactor</t>
  </si>
  <si>
    <t>Facility</t>
  </si>
  <si>
    <t>TA Units</t>
  </si>
  <si>
    <t>notifying date</t>
  </si>
  <si>
    <t>EURO-LABS-RBI-2024-002</t>
  </si>
  <si>
    <t>RBI</t>
  </si>
  <si>
    <t>EURO-LABS-TA-JSI-2024-001</t>
  </si>
  <si>
    <t xml:space="preserve"> EURO-LABS-TA-JSI-2024-002 </t>
  </si>
  <si>
    <t>EURO-LABS-TA-JSI-2024-003</t>
  </si>
  <si>
    <t>EURO-LABS-2024-UOB-001</t>
  </si>
  <si>
    <t>UoB</t>
  </si>
  <si>
    <t>6-12</t>
  </si>
  <si>
    <t>EURO-LABS-RBI-2024-001</t>
  </si>
  <si>
    <t xml:space="preserve">EURO-LABS-TA-JSI-2023-014 </t>
  </si>
  <si>
    <t>EURO-LABS-TA-JSI-2023-013</t>
  </si>
  <si>
    <t>EURO-LABS-TA-JSI-2023-012</t>
  </si>
  <si>
    <t>EURO-LABS-2023-CERN-IRRAD-05-ATLAS-sensors</t>
  </si>
  <si>
    <t>EURO-LABS-2023-CERN-IRRAD-06-ATLAS</t>
  </si>
  <si>
    <t>EURO-LABS-2023-CERN-IRRAD-01-ATLAS-ITK</t>
  </si>
  <si>
    <t>EURO-LABS-2023-CERN-PSSPS-22-CMS_MTD (visit 002)</t>
  </si>
  <si>
    <t>PS-SPS</t>
  </si>
  <si>
    <t>EURO-LABS-2023-CERN-PSSPS-47-LHCB (visits 001, 003 and 004)</t>
  </si>
  <si>
    <t>EURO-LABS-2023-CERN-IRRAD-04-LGAD-PPS2</t>
  </si>
  <si>
    <t>EURO-LABS-2023-CERN-IRRAD-03-LHCb-ECAL</t>
  </si>
  <si>
    <t xml:space="preserve">EURO-LABS-2023-CERN-IRRAD-02-CMS-Pixel </t>
  </si>
  <si>
    <t>EURO-LABS-2023-CERN-PSSPS-1-CMS_MTD-003 and EURO-LABS-2023-CERN-PSSPS-1-CMS_MTD-004</t>
  </si>
  <si>
    <t>EURO-LABS-2023-CERN-PSSPS-8-ALICE_ITS3-007 and EURO-LABS-2023-CERN-PSSPS-8-ALICE_ITS3-008</t>
  </si>
  <si>
    <t>EURO-LABS-2023-CERN-PSSPS-16-OREO-001</t>
  </si>
  <si>
    <t>EURO-LABS-2023-CERN-PSSPS-50-ATLAS_BCM_PRIME</t>
  </si>
  <si>
    <t>EURO-LABS-2023-CERN-PSSPS-48-ATLAS_ITK_PIXEL-005</t>
  </si>
  <si>
    <t>EURO-LABS-2023-CERN-PSSPS-54-CMS_PIXEL</t>
  </si>
  <si>
    <t>EURO-LABS-2023-CERN-PSSPS-48-ATLAS_ITK_PIXEL-004</t>
  </si>
  <si>
    <t>EURO-LABS-2023-CERN-PSSPS-29-MPGDCAL</t>
  </si>
  <si>
    <t>EURO-LABS-2023-CERN-PSSPS-32-LHCB (LHCb-RICH) 001-v2+003-v2</t>
  </si>
  <si>
    <t>EURO-LABS-TA-JSI-2023-011</t>
  </si>
  <si>
    <t xml:space="preserve">EURO-LABS-2023-CERN-PSSPS-21-EP_PIXEL </t>
  </si>
  <si>
    <t>EURO-LABS-2023-CERN-PSSPS-26-ALICE_RICH</t>
  </si>
  <si>
    <t>EURO-LABS-2023-CERN-PSSPS-3-RE7_GAMMA_MEV 001 and 002</t>
  </si>
  <si>
    <t>EURO-LABS-TA-JSI-2024-004</t>
  </si>
  <si>
    <t>EURO-LABS-RBI-2024-003</t>
  </si>
  <si>
    <t>itainnova-EMClab</t>
  </si>
  <si>
    <t>TA code</t>
  </si>
  <si>
    <t>Period</t>
  </si>
  <si>
    <t>JSI-Triga</t>
  </si>
  <si>
    <t>P1</t>
  </si>
  <si>
    <t>P2?? Not in the TA users P1</t>
  </si>
  <si>
    <t>EURO-LABS-TA-JSI-2024-005</t>
  </si>
  <si>
    <t>EURO-LABS-2024-UOB-002-CERN-LD</t>
  </si>
  <si>
    <t>EURO-LABS-2024-EMC-001</t>
  </si>
  <si>
    <t>ITAINNOVA-EMCLab</t>
  </si>
  <si>
    <t>EURO-LABS-TA-Application Form_IFJAIC-2024-04</t>
  </si>
  <si>
    <t>IFJ-AIC-144</t>
  </si>
  <si>
    <t>EURO-LABS-TA-Application Form_IFJAIC-2024-05</t>
  </si>
  <si>
    <t>EURO-LABS-TA-Application Form_IFJAIC-2024-06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</si>
</sst>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9"/>
      <color rgb="FFFF0000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4" fontId="0" fillId="2" borderId="1" xfId="0" applyNumberForma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3" fillId="3" borderId="2" xfId="0" quotePrefix="1" applyNumberFormat="1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vertical="center"/>
    </xf>
    <xf numFmtId="164" fontId="0" fillId="4" borderId="7" xfId="0" applyNumberFormat="1" applyFill="1" applyBorder="1" applyAlignment="1">
      <alignment vertical="center"/>
    </xf>
    <xf numFmtId="3" fontId="0" fillId="4" borderId="8" xfId="0" applyNumberFormat="1" applyFill="1" applyBorder="1" applyAlignment="1">
      <alignment vertical="center"/>
    </xf>
    <xf numFmtId="164" fontId="0" fillId="4" borderId="8" xfId="0" applyNumberFormat="1" applyFill="1" applyBorder="1" applyAlignment="1">
      <alignment vertical="center"/>
    </xf>
    <xf numFmtId="9" fontId="0" fillId="4" borderId="8" xfId="1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164" fontId="0" fillId="5" borderId="11" xfId="0" applyNumberFormat="1" applyFill="1" applyBorder="1" applyAlignment="1">
      <alignment vertical="center"/>
    </xf>
    <xf numFmtId="3" fontId="0" fillId="5" borderId="6" xfId="0" applyNumberFormat="1" applyFill="1" applyBorder="1" applyAlignment="1">
      <alignment vertical="center"/>
    </xf>
    <xf numFmtId="164" fontId="0" fillId="5" borderId="6" xfId="0" applyNumberFormat="1" applyFill="1" applyBorder="1" applyAlignment="1">
      <alignment vertical="center"/>
    </xf>
    <xf numFmtId="9" fontId="0" fillId="5" borderId="6" xfId="1" applyFont="1" applyFill="1" applyBorder="1" applyAlignment="1">
      <alignment horizontal="center" vertical="center"/>
    </xf>
    <xf numFmtId="9" fontId="5" fillId="5" borderId="4" xfId="1" applyFon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164" fontId="0" fillId="0" borderId="11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9" fontId="6" fillId="0" borderId="6" xfId="1" applyFont="1" applyBorder="1" applyAlignment="1">
      <alignment vertical="center"/>
    </xf>
    <xf numFmtId="3" fontId="7" fillId="6" borderId="6" xfId="1" applyNumberFormat="1" applyFont="1" applyFill="1" applyBorder="1" applyAlignment="1">
      <alignment horizontal="right" vertical="center"/>
    </xf>
    <xf numFmtId="3" fontId="8" fillId="0" borderId="6" xfId="0" applyNumberFormat="1" applyFont="1" applyBorder="1" applyAlignment="1">
      <alignment vertical="center"/>
    </xf>
    <xf numFmtId="9" fontId="9" fillId="0" borderId="0" xfId="1" applyFont="1" applyBorder="1" applyAlignment="1">
      <alignment vertical="center"/>
    </xf>
    <xf numFmtId="0" fontId="0" fillId="0" borderId="13" xfId="0" applyBorder="1"/>
    <xf numFmtId="3" fontId="6" fillId="6" borderId="6" xfId="1" applyNumberFormat="1" applyFont="1" applyFill="1" applyBorder="1" applyAlignment="1">
      <alignment horizontal="right" vertical="center"/>
    </xf>
    <xf numFmtId="9" fontId="10" fillId="5" borderId="6" xfId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164" fontId="0" fillId="0" borderId="14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9" fontId="6" fillId="0" borderId="15" xfId="1" applyFont="1" applyBorder="1" applyAlignment="1">
      <alignment vertical="center"/>
    </xf>
    <xf numFmtId="3" fontId="6" fillId="6" borderId="15" xfId="1" applyNumberFormat="1" applyFont="1" applyFill="1" applyBorder="1" applyAlignment="1">
      <alignment horizontal="right" vertical="center"/>
    </xf>
    <xf numFmtId="9" fontId="9" fillId="0" borderId="16" xfId="1" applyFont="1" applyBorder="1" applyAlignment="1">
      <alignment vertical="center"/>
    </xf>
    <xf numFmtId="0" fontId="0" fillId="0" borderId="17" xfId="0" applyBorder="1"/>
    <xf numFmtId="9" fontId="9" fillId="0" borderId="0" xfId="1" applyFont="1" applyAlignment="1">
      <alignment vertical="center"/>
    </xf>
    <xf numFmtId="4" fontId="0" fillId="0" borderId="0" xfId="0" applyNumberFormat="1"/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7" fillId="6" borderId="6" xfId="1" quotePrefix="1" applyNumberFormat="1" applyFont="1" applyFill="1" applyBorder="1" applyAlignment="1">
      <alignment horizontal="right" vertical="center"/>
    </xf>
    <xf numFmtId="3" fontId="9" fillId="0" borderId="15" xfId="0" applyNumberFormat="1" applyFont="1" applyBorder="1" applyAlignment="1">
      <alignment vertical="center"/>
    </xf>
    <xf numFmtId="0" fontId="9" fillId="5" borderId="6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" fontId="9" fillId="0" borderId="6" xfId="0" applyNumberFormat="1" applyFont="1" applyBorder="1" applyAlignment="1">
      <alignment vertical="center" wrapText="1"/>
    </xf>
    <xf numFmtId="0" fontId="11" fillId="0" borderId="6" xfId="0" quotePrefix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6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6" fontId="0" fillId="0" borderId="6" xfId="0" applyNumberFormat="1" applyBorder="1"/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16" fontId="9" fillId="0" borderId="6" xfId="0" applyNumberFormat="1" applyFont="1" applyBorder="1"/>
    <xf numFmtId="9" fontId="12" fillId="5" borderId="4" xfId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stnazfisnucl-my.sharepoint.com/personal/bpezzott_infn_it/Documents/Documenti/Barbara/Euro-Labs/Reporting/PR1/PR1-Status.xlsx" TargetMode="External"/><Relationship Id="rId1" Type="http://schemas.openxmlformats.org/officeDocument/2006/relationships/externalLinkPath" Target="https://istnazfisnucl-my.sharepoint.com/personal/bpezzott_infn_it/Documents/Documenti/Barbara/Euro-Labs/Reporting/PR1/PR1-Sta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  <sheetName val="Status"/>
      <sheetName val="P1-P2 TA units"/>
      <sheetName val="Foglio2"/>
      <sheetName val="Data Check"/>
      <sheetName val="pivot-gender-median age"/>
      <sheetName val="OLD-PR1-PartB table"/>
      <sheetName val="OLD-GA BUDGET check"/>
    </sheetNames>
    <sheetDataSet>
      <sheetData sheetId="0"/>
      <sheetData sheetId="1"/>
      <sheetData sheetId="2"/>
      <sheetData sheetId="3">
        <row r="3">
          <cell r="A3" t="str">
            <v>Etichette di riga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C45DE-83FC-459E-854A-0888495ECD1D}">
  <sheetPr filterMode="1"/>
  <dimension ref="A1:T111"/>
  <sheetViews>
    <sheetView tabSelected="1" workbookViewId="0">
      <selection activeCell="G47" sqref="G47"/>
    </sheetView>
  </sheetViews>
  <sheetFormatPr baseColWidth="10" defaultColWidth="8.83203125" defaultRowHeight="15" x14ac:dyDescent="0.2"/>
  <cols>
    <col min="1" max="1" width="20.6640625" customWidth="1"/>
    <col min="2" max="2" width="14.1640625" customWidth="1"/>
    <col min="3" max="3" width="11" customWidth="1"/>
    <col min="4" max="4" width="10.6640625" bestFit="1" customWidth="1"/>
    <col min="5" max="5" width="10.6640625" customWidth="1"/>
    <col min="6" max="6" width="14.5" customWidth="1"/>
    <col min="7" max="7" width="8.83203125" customWidth="1"/>
  </cols>
  <sheetData>
    <row r="1" spans="1:8" ht="16" thickBot="1" x14ac:dyDescent="0.25"/>
    <row r="2" spans="1:8" ht="31" thickBot="1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61" t="s">
        <v>5</v>
      </c>
      <c r="H2" s="62"/>
    </row>
    <row r="3" spans="1:8" ht="16" hidden="1" thickBot="1" x14ac:dyDescent="0.25">
      <c r="A3" s="5"/>
      <c r="B3" s="5"/>
      <c r="C3" s="5"/>
      <c r="D3" s="6"/>
      <c r="E3" s="6"/>
      <c r="F3" s="5"/>
    </row>
    <row r="4" spans="1:8" ht="16" hidden="1" thickBot="1" x14ac:dyDescent="0.25">
      <c r="A4" s="7"/>
      <c r="B4" s="7"/>
      <c r="C4" s="7"/>
      <c r="D4" s="8"/>
      <c r="E4" s="8"/>
      <c r="F4" s="7"/>
    </row>
    <row r="5" spans="1:8" ht="16" hidden="1" thickBot="1" x14ac:dyDescent="0.25">
      <c r="A5" s="7"/>
      <c r="B5" s="7"/>
      <c r="C5" s="7"/>
      <c r="D5" s="8"/>
      <c r="E5" s="8"/>
      <c r="F5" s="7"/>
    </row>
    <row r="6" spans="1:8" ht="16" hidden="1" thickBot="1" x14ac:dyDescent="0.25">
      <c r="A6" s="7"/>
      <c r="B6" s="7"/>
      <c r="C6" s="7"/>
      <c r="D6" s="8"/>
      <c r="E6" s="8"/>
      <c r="F6" s="7"/>
    </row>
    <row r="7" spans="1:8" ht="16" hidden="1" thickBot="1" x14ac:dyDescent="0.25">
      <c r="A7" s="7"/>
      <c r="B7" s="7"/>
      <c r="C7" s="7"/>
      <c r="D7" s="8"/>
      <c r="E7" s="8"/>
      <c r="F7" s="7"/>
    </row>
    <row r="8" spans="1:8" ht="16" hidden="1" thickBot="1" x14ac:dyDescent="0.25">
      <c r="A8" s="7"/>
      <c r="B8" s="7"/>
      <c r="C8" s="7"/>
      <c r="D8" s="8"/>
      <c r="E8" s="8"/>
      <c r="F8" s="7"/>
    </row>
    <row r="9" spans="1:8" ht="16" hidden="1" thickBot="1" x14ac:dyDescent="0.25">
      <c r="A9" s="7"/>
      <c r="B9" s="7"/>
      <c r="C9" s="7"/>
      <c r="D9" s="8"/>
      <c r="E9" s="8"/>
      <c r="F9" s="7"/>
    </row>
    <row r="10" spans="1:8" ht="16" hidden="1" thickBot="1" x14ac:dyDescent="0.25">
      <c r="A10" s="7"/>
      <c r="B10" s="7"/>
      <c r="C10" s="7"/>
      <c r="D10" s="8"/>
      <c r="E10" s="8"/>
      <c r="F10" s="7"/>
    </row>
    <row r="11" spans="1:8" ht="16" hidden="1" thickBot="1" x14ac:dyDescent="0.25">
      <c r="A11" s="7"/>
      <c r="B11" s="7"/>
      <c r="C11" s="7"/>
      <c r="D11" s="8"/>
      <c r="E11" s="8"/>
      <c r="F11" s="7"/>
    </row>
    <row r="12" spans="1:8" ht="16" hidden="1" thickBot="1" x14ac:dyDescent="0.25">
      <c r="A12" s="7"/>
      <c r="B12" s="7"/>
      <c r="C12" s="7"/>
      <c r="D12" s="8"/>
      <c r="E12" s="8"/>
      <c r="F12" s="7"/>
    </row>
    <row r="13" spans="1:8" ht="16" hidden="1" thickBot="1" x14ac:dyDescent="0.25">
      <c r="A13" s="7"/>
      <c r="B13" s="7"/>
      <c r="C13" s="7"/>
      <c r="D13" s="8"/>
      <c r="E13" s="8"/>
      <c r="F13" s="7"/>
    </row>
    <row r="14" spans="1:8" ht="16" hidden="1" thickBot="1" x14ac:dyDescent="0.25">
      <c r="A14" s="7"/>
      <c r="B14" s="7"/>
      <c r="C14" s="7"/>
      <c r="D14" s="8"/>
      <c r="E14" s="8"/>
      <c r="F14" s="7"/>
    </row>
    <row r="15" spans="1:8" ht="16" hidden="1" thickBot="1" x14ac:dyDescent="0.25">
      <c r="A15" s="7"/>
      <c r="B15" s="7"/>
      <c r="C15" s="7"/>
      <c r="D15" s="8"/>
      <c r="E15" s="8"/>
      <c r="F15" s="7"/>
    </row>
    <row r="16" spans="1:8" ht="16" hidden="1" thickBot="1" x14ac:dyDescent="0.25">
      <c r="A16" s="7"/>
      <c r="B16" s="7"/>
      <c r="C16" s="7"/>
      <c r="D16" s="8"/>
      <c r="E16" s="8"/>
      <c r="F16" s="7"/>
    </row>
    <row r="17" spans="1:6" ht="16" hidden="1" thickBot="1" x14ac:dyDescent="0.25">
      <c r="A17" s="7"/>
      <c r="B17" s="7"/>
      <c r="C17" s="7"/>
      <c r="D17" s="8"/>
      <c r="E17" s="8"/>
      <c r="F17" s="7"/>
    </row>
    <row r="18" spans="1:6" ht="16" hidden="1" thickBot="1" x14ac:dyDescent="0.25">
      <c r="A18" s="7"/>
      <c r="B18" s="7"/>
      <c r="C18" s="7"/>
      <c r="D18" s="8"/>
      <c r="E18" s="8"/>
      <c r="F18" s="7"/>
    </row>
    <row r="19" spans="1:6" ht="16" hidden="1" thickBot="1" x14ac:dyDescent="0.25">
      <c r="A19" s="7"/>
      <c r="B19" s="7"/>
      <c r="C19" s="7"/>
      <c r="D19" s="8"/>
      <c r="E19" s="8"/>
      <c r="F19" s="7"/>
    </row>
    <row r="20" spans="1:6" ht="16" hidden="1" thickBot="1" x14ac:dyDescent="0.25">
      <c r="A20" s="7"/>
      <c r="B20" s="7"/>
      <c r="C20" s="7"/>
      <c r="D20" s="8"/>
      <c r="E20" s="8"/>
      <c r="F20" s="7"/>
    </row>
    <row r="21" spans="1:6" ht="16" hidden="1" thickBot="1" x14ac:dyDescent="0.25">
      <c r="A21" s="7"/>
      <c r="B21" s="7"/>
      <c r="C21" s="7"/>
      <c r="D21" s="8"/>
      <c r="E21" s="8"/>
      <c r="F21" s="7"/>
    </row>
    <row r="22" spans="1:6" ht="16" hidden="1" thickBot="1" x14ac:dyDescent="0.25">
      <c r="A22" s="7"/>
      <c r="B22" s="7"/>
      <c r="C22" s="7"/>
      <c r="D22" s="8"/>
      <c r="E22" s="8"/>
      <c r="F22" s="7"/>
    </row>
    <row r="23" spans="1:6" ht="16" hidden="1" thickBot="1" x14ac:dyDescent="0.25">
      <c r="A23" s="7"/>
      <c r="B23" s="7"/>
      <c r="C23" s="7"/>
      <c r="D23" s="8"/>
      <c r="E23" s="8"/>
      <c r="F23" s="7"/>
    </row>
    <row r="24" spans="1:6" ht="16" hidden="1" thickBot="1" x14ac:dyDescent="0.25">
      <c r="A24" s="7"/>
      <c r="B24" s="7"/>
      <c r="C24" s="7"/>
      <c r="D24" s="8"/>
      <c r="E24" s="8"/>
      <c r="F24" s="7"/>
    </row>
    <row r="25" spans="1:6" ht="16" hidden="1" thickBot="1" x14ac:dyDescent="0.25">
      <c r="A25" s="7"/>
      <c r="B25" s="7"/>
      <c r="C25" s="7"/>
      <c r="D25" s="8"/>
      <c r="E25" s="8"/>
      <c r="F25" s="7"/>
    </row>
    <row r="26" spans="1:6" ht="16" hidden="1" thickBot="1" x14ac:dyDescent="0.25">
      <c r="A26" s="7"/>
      <c r="B26" s="7"/>
      <c r="C26" s="7"/>
      <c r="D26" s="8"/>
      <c r="E26" s="8"/>
      <c r="F26" s="7"/>
    </row>
    <row r="27" spans="1:6" ht="16" hidden="1" thickBot="1" x14ac:dyDescent="0.25">
      <c r="A27" s="7"/>
      <c r="B27" s="7"/>
      <c r="C27" s="7"/>
      <c r="D27" s="8"/>
      <c r="E27" s="8"/>
      <c r="F27" s="7"/>
    </row>
    <row r="28" spans="1:6" ht="16" hidden="1" thickBot="1" x14ac:dyDescent="0.25">
      <c r="A28" s="7"/>
      <c r="B28" s="7"/>
      <c r="C28" s="7"/>
      <c r="D28" s="8"/>
      <c r="E28" s="8"/>
      <c r="F28" s="7"/>
    </row>
    <row r="29" spans="1:6" ht="16" hidden="1" thickBot="1" x14ac:dyDescent="0.25">
      <c r="A29" s="7"/>
      <c r="B29" s="7"/>
      <c r="C29" s="7"/>
      <c r="D29" s="8"/>
      <c r="E29" s="8"/>
      <c r="F29" s="7"/>
    </row>
    <row r="30" spans="1:6" ht="16" hidden="1" thickBot="1" x14ac:dyDescent="0.25">
      <c r="A30" s="7"/>
      <c r="B30" s="7"/>
      <c r="C30" s="7"/>
      <c r="D30" s="8"/>
      <c r="E30" s="8"/>
      <c r="F30" s="7"/>
    </row>
    <row r="31" spans="1:6" ht="16" hidden="1" thickBot="1" x14ac:dyDescent="0.25">
      <c r="A31" s="7"/>
      <c r="B31" s="7"/>
      <c r="C31" s="7"/>
      <c r="D31" s="8"/>
      <c r="E31" s="8"/>
      <c r="F31" s="7"/>
    </row>
    <row r="32" spans="1:6" ht="16" hidden="1" thickBot="1" x14ac:dyDescent="0.25">
      <c r="A32" s="7"/>
      <c r="B32" s="7"/>
      <c r="C32" s="7"/>
      <c r="D32" s="8"/>
      <c r="E32" s="8"/>
      <c r="F32" s="7"/>
    </row>
    <row r="33" spans="1:8" ht="16" hidden="1" thickBot="1" x14ac:dyDescent="0.25">
      <c r="A33" s="7"/>
      <c r="B33" s="7"/>
      <c r="C33" s="7"/>
      <c r="D33" s="8"/>
      <c r="E33" s="8"/>
      <c r="F33" s="7"/>
    </row>
    <row r="34" spans="1:8" ht="16" hidden="1" thickBot="1" x14ac:dyDescent="0.25">
      <c r="A34" s="7"/>
      <c r="B34" s="7"/>
      <c r="C34" s="7"/>
      <c r="D34" s="8"/>
      <c r="E34" s="8"/>
      <c r="F34" s="7"/>
    </row>
    <row r="35" spans="1:8" ht="16" hidden="1" thickBot="1" x14ac:dyDescent="0.25">
      <c r="A35" s="7"/>
      <c r="B35" s="7"/>
      <c r="C35" s="7"/>
      <c r="D35" s="8"/>
      <c r="E35" s="8"/>
      <c r="F35" s="7"/>
    </row>
    <row r="36" spans="1:8" ht="16" hidden="1" thickBot="1" x14ac:dyDescent="0.25">
      <c r="A36" s="7"/>
      <c r="B36" s="7"/>
      <c r="C36" s="7"/>
      <c r="D36" s="8"/>
      <c r="E36" s="8"/>
      <c r="F36" s="7"/>
    </row>
    <row r="37" spans="1:8" ht="16" hidden="1" thickBot="1" x14ac:dyDescent="0.25">
      <c r="A37" s="7"/>
      <c r="B37" s="7"/>
      <c r="C37" s="7"/>
      <c r="D37" s="8"/>
      <c r="E37" s="8"/>
      <c r="F37" s="7"/>
    </row>
    <row r="38" spans="1:8" ht="16" hidden="1" thickBot="1" x14ac:dyDescent="0.25">
      <c r="A38" s="7"/>
      <c r="B38" s="7"/>
      <c r="C38" s="7"/>
      <c r="D38" s="8"/>
      <c r="E38" s="8"/>
      <c r="F38" s="7"/>
    </row>
    <row r="39" spans="1:8" ht="16" thickBot="1" x14ac:dyDescent="0.25">
      <c r="A39" s="9" t="s">
        <v>6</v>
      </c>
      <c r="B39" s="10">
        <f>SUM(B40,B44,B47)</f>
        <v>33956</v>
      </c>
      <c r="C39" s="11">
        <f>SUM(C40,C44,C47)</f>
        <v>12554.5</v>
      </c>
      <c r="D39" s="12">
        <f>C39/B39</f>
        <v>0.36972847214041699</v>
      </c>
      <c r="E39" s="11">
        <f>SUM(E40,E44,E47)</f>
        <v>5003</v>
      </c>
      <c r="F39" s="10">
        <f t="shared" ref="F39:F53" si="0">C39+E39</f>
        <v>17557.5</v>
      </c>
      <c r="G39" s="13"/>
      <c r="H39" s="14"/>
    </row>
    <row r="40" spans="1:8" ht="16" thickBot="1" x14ac:dyDescent="0.25">
      <c r="A40" s="15" t="s">
        <v>7</v>
      </c>
      <c r="B40" s="16">
        <f>SUM(B41:B43)</f>
        <v>22752</v>
      </c>
      <c r="C40" s="17">
        <f>SUM(C41:C43)</f>
        <v>10944</v>
      </c>
      <c r="D40" s="18">
        <f>C40/B40</f>
        <v>0.48101265822784811</v>
      </c>
      <c r="E40" s="17">
        <f>SUM(E41:E43)</f>
        <v>4136</v>
      </c>
      <c r="F40" s="16">
        <f t="shared" si="0"/>
        <v>15080</v>
      </c>
      <c r="G40" s="19">
        <f>F40/B40</f>
        <v>0.66279887482419131</v>
      </c>
      <c r="H40" s="20" t="s">
        <v>8</v>
      </c>
    </row>
    <row r="41" spans="1:8" x14ac:dyDescent="0.2">
      <c r="A41" s="21" t="s">
        <v>9</v>
      </c>
      <c r="B41" s="22">
        <f>GETPIVOTDATA("Somma di GA
TA Unit",[1]Foglio2!$A$3,"facility","DESY-II","Type","4.1 Beam test","WP","WP4")</f>
        <v>8640</v>
      </c>
      <c r="C41" s="23">
        <f>GETPIVOTDATA("Somma di TA Units provided",[1]Foglio2!$A$3,"facility","DESY-II","Type","4.1 Beam test","WP","WP4")</f>
        <v>1872</v>
      </c>
      <c r="D41" s="24"/>
      <c r="E41" s="25">
        <v>168</v>
      </c>
      <c r="F41" s="26">
        <f t="shared" si="0"/>
        <v>2040</v>
      </c>
      <c r="G41" s="27"/>
      <c r="H41" s="28"/>
    </row>
    <row r="42" spans="1:8" x14ac:dyDescent="0.2">
      <c r="A42" s="21" t="s">
        <v>10</v>
      </c>
      <c r="B42" s="22">
        <f>GETPIVOTDATA("Somma di GA
TA Unit",[1]Foglio2!$A$3,"facility","PiM1-UCN","Type","4.1 Beam test","WP","WP4")</f>
        <v>5376</v>
      </c>
      <c r="C42" s="23">
        <f>GETPIVOTDATA("Somma di TA Units provided",[1]Foglio2!$A$3,"facility","PiM1-UCN","Type","4.1 Beam test","WP","WP4")</f>
        <v>0</v>
      </c>
      <c r="D42" s="24"/>
      <c r="E42" s="29"/>
      <c r="F42" s="26">
        <f t="shared" si="0"/>
        <v>0</v>
      </c>
      <c r="H42" s="28"/>
    </row>
    <row r="43" spans="1:8" ht="16" thickBot="1" x14ac:dyDescent="0.25">
      <c r="A43" s="21" t="s">
        <v>11</v>
      </c>
      <c r="B43" s="22">
        <v>8736</v>
      </c>
      <c r="C43" s="23">
        <v>9072</v>
      </c>
      <c r="D43" s="24"/>
      <c r="E43" s="25">
        <f>156+468+312+268+156+312+936+468+156+156+312+268</f>
        <v>3968</v>
      </c>
      <c r="F43" s="26">
        <f t="shared" si="0"/>
        <v>13040</v>
      </c>
      <c r="G43" s="27"/>
      <c r="H43" s="28"/>
    </row>
    <row r="44" spans="1:8" ht="16" thickBot="1" x14ac:dyDescent="0.25">
      <c r="A44" s="15" t="s">
        <v>12</v>
      </c>
      <c r="B44" s="16">
        <f>SUM(B45:B46)</f>
        <v>1304</v>
      </c>
      <c r="C44" s="17">
        <f>SUM(C45:C46)</f>
        <v>92</v>
      </c>
      <c r="D44" s="30">
        <f>C44/B44</f>
        <v>7.0552147239263799E-2</v>
      </c>
      <c r="E44" s="17">
        <f>SUM(E45:E46)</f>
        <v>200</v>
      </c>
      <c r="F44" s="16">
        <f t="shared" si="0"/>
        <v>292</v>
      </c>
      <c r="G44" s="60">
        <f>F44/B44</f>
        <v>0.22392638036809817</v>
      </c>
      <c r="H44" s="31" t="s">
        <v>13</v>
      </c>
    </row>
    <row r="45" spans="1:8" x14ac:dyDescent="0.2">
      <c r="A45" s="21" t="s">
        <v>62</v>
      </c>
      <c r="B45" s="22">
        <f>GETPIVOTDATA("Somma di GA
TA Unit",[1]Foglio2!$A$3,"facility","EMClab","Type","4.2 Det.Charact","WP","WP4")</f>
        <v>800</v>
      </c>
      <c r="C45" s="23">
        <f>GETPIVOTDATA("Somma di TA Units provided",[1]Foglio2!$A$3,"facility","EMClab","Type","4.2 Det.Charact","WP","WP4")</f>
        <v>0</v>
      </c>
      <c r="D45" s="24"/>
      <c r="E45" s="29">
        <v>80</v>
      </c>
      <c r="F45" s="26">
        <f t="shared" si="0"/>
        <v>80</v>
      </c>
      <c r="G45" s="27"/>
      <c r="H45" s="28"/>
    </row>
    <row r="46" spans="1:8" ht="16" thickBot="1" x14ac:dyDescent="0.25">
      <c r="A46" s="21" t="s">
        <v>14</v>
      </c>
      <c r="B46" s="22">
        <f>GETPIVOTDATA("Somma di GA
TA Unit",[1]Foglio2!$A$3,"facility","RBI-AF","Type","4.2 Det.Charact","WP","WP4")</f>
        <v>504</v>
      </c>
      <c r="C46" s="23">
        <f>GETPIVOTDATA("Somma di TA Units provided",[1]Foglio2!$A$3,"facility","RBI-AF","Type","4.2 Det.Charact","WP","WP4")</f>
        <v>92</v>
      </c>
      <c r="D46" s="24"/>
      <c r="E46" s="29">
        <f>40+40+40</f>
        <v>120</v>
      </c>
      <c r="F46" s="26">
        <f t="shared" si="0"/>
        <v>212</v>
      </c>
      <c r="G46" s="27"/>
      <c r="H46" s="28"/>
    </row>
    <row r="47" spans="1:8" ht="16" thickBot="1" x14ac:dyDescent="0.25">
      <c r="A47" s="15" t="s">
        <v>15</v>
      </c>
      <c r="B47" s="16">
        <f>SUM(B48:B53)</f>
        <v>9900</v>
      </c>
      <c r="C47" s="17">
        <f>SUM(C48:C53)</f>
        <v>1518.5</v>
      </c>
      <c r="D47" s="30">
        <f>C47/B47</f>
        <v>0.15338383838383837</v>
      </c>
      <c r="E47" s="17">
        <f>SUM(E48:E53)</f>
        <v>667</v>
      </c>
      <c r="F47" s="16">
        <f t="shared" si="0"/>
        <v>2185.5</v>
      </c>
      <c r="G47" s="60">
        <f>F47/B47</f>
        <v>0.22075757575757576</v>
      </c>
      <c r="H47" s="31" t="s">
        <v>16</v>
      </c>
    </row>
    <row r="48" spans="1:8" x14ac:dyDescent="0.2">
      <c r="A48" s="21" t="s">
        <v>17</v>
      </c>
      <c r="B48" s="22">
        <f>GETPIVOTDATA("Somma di GA
TA Unit",[1]Foglio2!$A$3,"facility","AIC-144","Type","4.3 Irradiation","WP","WP4")</f>
        <v>800</v>
      </c>
      <c r="C48" s="23">
        <f>GETPIVOTDATA("Somma di TA Units provided",[1]Foglio2!$A$3,"facility","AIC-144","Type","4.3 Irradiation","WP","WP4")</f>
        <v>80</v>
      </c>
      <c r="D48" s="24"/>
      <c r="E48" s="29">
        <v>96</v>
      </c>
      <c r="F48" s="26">
        <f t="shared" si="0"/>
        <v>176</v>
      </c>
      <c r="G48" s="27"/>
      <c r="H48" s="28"/>
    </row>
    <row r="49" spans="1:16" x14ac:dyDescent="0.2">
      <c r="A49" s="21" t="s">
        <v>18</v>
      </c>
      <c r="B49" s="22">
        <f>GETPIVOTDATA("Somma di GA
TA Unit",[1]Foglio2!$A$3,"facility","CRC","Type","4.3 Irradiation","WP","WP4")</f>
        <v>100</v>
      </c>
      <c r="C49" s="23">
        <f>GETPIVOTDATA("Somma di TA Units provided",[1]Foglio2!$A$3,"facility","CRC","Type","4.3 Irradiation","WP","WP4")</f>
        <v>0</v>
      </c>
      <c r="D49" s="24"/>
      <c r="E49" s="29"/>
      <c r="F49" s="26">
        <f t="shared" si="0"/>
        <v>0</v>
      </c>
      <c r="G49" s="27"/>
      <c r="H49" s="28"/>
    </row>
    <row r="50" spans="1:16" x14ac:dyDescent="0.2">
      <c r="A50" s="21" t="s">
        <v>19</v>
      </c>
      <c r="B50" s="22">
        <f>GETPIVOTDATA("Somma di GA
TA Unit",[1]Foglio2!$A$3,"facility","GIF++","Type","4.3 Irradiation","WP","WP4")</f>
        <v>4000</v>
      </c>
      <c r="C50" s="23">
        <f>GETPIVOTDATA("Somma di TA Units provided",[1]Foglio2!$A$3,"facility","GIF++","Type","4.3 Irradiation","WP","WP4")</f>
        <v>0</v>
      </c>
      <c r="D50" s="24"/>
      <c r="E50" s="29"/>
      <c r="F50" s="26">
        <f t="shared" si="0"/>
        <v>0</v>
      </c>
      <c r="G50" s="27"/>
      <c r="H50" s="28"/>
    </row>
    <row r="51" spans="1:16" x14ac:dyDescent="0.2">
      <c r="A51" s="21" t="s">
        <v>20</v>
      </c>
      <c r="B51" s="22">
        <f>GETPIVOTDATA("Somma di GA
TA Unit",[1]Foglio2!$A$3,"facility","IRRAD","Type","4.3 Irradiation","WP","WP4")</f>
        <v>4000</v>
      </c>
      <c r="C51" s="23">
        <f>GETPIVOTDATA("Somma di TA Units provided",[1]Foglio2!$A$3,"facility","IRRAD","Type","4.3 Irradiation","WP","WP4")</f>
        <v>1348</v>
      </c>
      <c r="D51" s="24"/>
      <c r="E51" s="29">
        <f>50+426</f>
        <v>476</v>
      </c>
      <c r="F51" s="26">
        <f t="shared" si="0"/>
        <v>1824</v>
      </c>
      <c r="G51" s="27"/>
      <c r="H51" s="28"/>
    </row>
    <row r="52" spans="1:16" x14ac:dyDescent="0.2">
      <c r="A52" s="21" t="s">
        <v>21</v>
      </c>
      <c r="B52" s="22">
        <f>GETPIVOTDATA("Somma di GA
TA Unit",[1]Foglio2!$A$3,"facility","MC40 Cyclotron","Type","4.3 Irradiation","WP","WP4")</f>
        <v>300</v>
      </c>
      <c r="C52" s="23">
        <f>GETPIVOTDATA("Somma di TA Units provided",[1]Foglio2!$A$3,"facility","MC40 Cyclotron","Type","4.3 Irradiation","WP","WP4")</f>
        <v>12.5</v>
      </c>
      <c r="D52" s="24"/>
      <c r="E52" s="44">
        <f>12+20</f>
        <v>32</v>
      </c>
      <c r="F52" s="26">
        <f t="shared" si="0"/>
        <v>44.5</v>
      </c>
      <c r="G52" s="27"/>
      <c r="H52" s="28"/>
    </row>
    <row r="53" spans="1:16" ht="16" thickBot="1" x14ac:dyDescent="0.25">
      <c r="A53" s="32" t="s">
        <v>22</v>
      </c>
      <c r="B53" s="33">
        <f>GETPIVOTDATA("Somma di GA
TA Unit",[1]Foglio2!$A$3,"facility","TRIGA Reactor","Type","4.3 Irradiation","WP","WP4")</f>
        <v>700</v>
      </c>
      <c r="C53" s="34">
        <f>GETPIVOTDATA("Somma di TA Units provided",[1]Foglio2!$A$3,"facility","TRIGA Reactor","Type","4.3 Irradiation","WP","WP4")</f>
        <v>78</v>
      </c>
      <c r="D53" s="35"/>
      <c r="E53" s="36">
        <f>5+3+3+8+5+10+12+12+5</f>
        <v>63</v>
      </c>
      <c r="F53" s="45">
        <f t="shared" si="0"/>
        <v>141</v>
      </c>
      <c r="G53" s="37"/>
      <c r="H53" s="38"/>
    </row>
    <row r="54" spans="1:16" x14ac:dyDescent="0.2">
      <c r="D54" s="39"/>
      <c r="E54" s="39"/>
    </row>
    <row r="55" spans="1:16" hidden="1" x14ac:dyDescent="0.2">
      <c r="O55" s="39"/>
    </row>
    <row r="56" spans="1:16" hidden="1" x14ac:dyDescent="0.2">
      <c r="O56" s="39"/>
    </row>
    <row r="57" spans="1:16" hidden="1" x14ac:dyDescent="0.2">
      <c r="O57" s="39"/>
    </row>
    <row r="58" spans="1:16" x14ac:dyDescent="0.2">
      <c r="O58" s="39"/>
    </row>
    <row r="59" spans="1:16" x14ac:dyDescent="0.2">
      <c r="P59" s="40"/>
    </row>
    <row r="61" spans="1:16" x14ac:dyDescent="0.2">
      <c r="A61" s="46" t="s">
        <v>63</v>
      </c>
      <c r="B61" s="46" t="s">
        <v>23</v>
      </c>
      <c r="C61" s="46" t="s">
        <v>24</v>
      </c>
      <c r="D61" s="46" t="s">
        <v>25</v>
      </c>
      <c r="E61" s="47" t="s">
        <v>64</v>
      </c>
      <c r="F61" s="42"/>
      <c r="G61" s="42"/>
    </row>
    <row r="62" spans="1:16" x14ac:dyDescent="0.2">
      <c r="A62" s="48" t="s">
        <v>26</v>
      </c>
      <c r="B62" s="48" t="s">
        <v>27</v>
      </c>
      <c r="C62" s="49">
        <v>40</v>
      </c>
      <c r="D62" s="50">
        <v>45316</v>
      </c>
      <c r="E62" s="48" t="s">
        <v>3</v>
      </c>
      <c r="F62" s="42"/>
      <c r="G62" s="42"/>
    </row>
    <row r="63" spans="1:16" x14ac:dyDescent="0.2">
      <c r="A63" s="48" t="s">
        <v>28</v>
      </c>
      <c r="B63" s="48" t="s">
        <v>65</v>
      </c>
      <c r="C63" s="48">
        <v>5</v>
      </c>
      <c r="D63" s="50">
        <v>45313</v>
      </c>
      <c r="E63" s="48" t="s">
        <v>3</v>
      </c>
      <c r="F63" s="42"/>
      <c r="G63" s="42"/>
    </row>
    <row r="64" spans="1:16" x14ac:dyDescent="0.2">
      <c r="A64" s="48" t="s">
        <v>29</v>
      </c>
      <c r="B64" s="48" t="s">
        <v>65</v>
      </c>
      <c r="C64" s="48">
        <v>3</v>
      </c>
      <c r="D64" s="50">
        <v>45313</v>
      </c>
      <c r="E64" s="48" t="s">
        <v>3</v>
      </c>
      <c r="F64" s="42"/>
      <c r="G64" s="42"/>
    </row>
    <row r="65" spans="1:7" x14ac:dyDescent="0.2">
      <c r="A65" s="48" t="s">
        <v>30</v>
      </c>
      <c r="B65" s="48" t="s">
        <v>65</v>
      </c>
      <c r="C65" s="48">
        <v>3</v>
      </c>
      <c r="D65" s="50">
        <v>45327</v>
      </c>
      <c r="E65" s="48" t="s">
        <v>3</v>
      </c>
      <c r="F65" s="42"/>
      <c r="G65" s="42"/>
    </row>
    <row r="66" spans="1:7" x14ac:dyDescent="0.2">
      <c r="A66" s="48" t="s">
        <v>31</v>
      </c>
      <c r="B66" s="48" t="s">
        <v>32</v>
      </c>
      <c r="C66" s="51" t="s">
        <v>33</v>
      </c>
      <c r="D66" s="50">
        <v>45313</v>
      </c>
      <c r="E66" s="48" t="s">
        <v>3</v>
      </c>
      <c r="F66" s="42"/>
      <c r="G66" s="42"/>
    </row>
    <row r="67" spans="1:7" x14ac:dyDescent="0.2">
      <c r="A67" s="48" t="s">
        <v>34</v>
      </c>
      <c r="B67" s="48" t="s">
        <v>27</v>
      </c>
      <c r="C67" s="48">
        <v>40</v>
      </c>
      <c r="D67" s="50">
        <v>45309</v>
      </c>
      <c r="E67" s="48" t="s">
        <v>3</v>
      </c>
      <c r="F67" s="42"/>
      <c r="G67" s="42"/>
    </row>
    <row r="68" spans="1:7" x14ac:dyDescent="0.2">
      <c r="A68" s="48" t="s">
        <v>35</v>
      </c>
      <c r="B68" s="48" t="s">
        <v>65</v>
      </c>
      <c r="C68" s="48">
        <v>8</v>
      </c>
      <c r="D68" s="50">
        <v>45303</v>
      </c>
      <c r="E68" s="48" t="s">
        <v>3</v>
      </c>
      <c r="F68" s="42"/>
      <c r="G68" s="42"/>
    </row>
    <row r="69" spans="1:7" x14ac:dyDescent="0.2">
      <c r="A69" s="48" t="s">
        <v>36</v>
      </c>
      <c r="B69" s="48" t="s">
        <v>65</v>
      </c>
      <c r="C69" s="48">
        <v>5</v>
      </c>
      <c r="D69" s="52">
        <v>45243</v>
      </c>
      <c r="E69" s="48" t="s">
        <v>3</v>
      </c>
      <c r="F69" s="42"/>
      <c r="G69" s="42"/>
    </row>
    <row r="70" spans="1:7" x14ac:dyDescent="0.2">
      <c r="A70" s="48" t="s">
        <v>37</v>
      </c>
      <c r="B70" s="48" t="s">
        <v>65</v>
      </c>
      <c r="C70" s="48">
        <v>10</v>
      </c>
      <c r="D70" s="52">
        <v>45243</v>
      </c>
      <c r="E70" s="48" t="s">
        <v>3</v>
      </c>
      <c r="F70" s="42"/>
      <c r="G70" s="42"/>
    </row>
    <row r="71" spans="1:7" ht="28" x14ac:dyDescent="0.2">
      <c r="A71" s="48" t="s">
        <v>38</v>
      </c>
      <c r="B71" s="48" t="s">
        <v>20</v>
      </c>
      <c r="C71" s="48">
        <v>50</v>
      </c>
      <c r="D71" s="52">
        <v>45218</v>
      </c>
      <c r="E71" s="48" t="s">
        <v>3</v>
      </c>
      <c r="F71" s="42"/>
      <c r="G71" s="42"/>
    </row>
    <row r="72" spans="1:7" ht="28" x14ac:dyDescent="0.2">
      <c r="A72" s="48" t="s">
        <v>39</v>
      </c>
      <c r="B72" s="48" t="s">
        <v>20</v>
      </c>
      <c r="C72" s="48">
        <v>426</v>
      </c>
      <c r="D72" s="52">
        <v>45218</v>
      </c>
      <c r="E72" s="48" t="s">
        <v>3</v>
      </c>
      <c r="F72" s="42"/>
      <c r="G72" s="42"/>
    </row>
    <row r="73" spans="1:7" ht="28" hidden="1" x14ac:dyDescent="0.2">
      <c r="A73" s="48" t="s">
        <v>40</v>
      </c>
      <c r="B73" s="48" t="s">
        <v>20</v>
      </c>
      <c r="C73" s="48">
        <v>56</v>
      </c>
      <c r="D73" s="52">
        <v>45202</v>
      </c>
      <c r="E73" s="48" t="s">
        <v>66</v>
      </c>
      <c r="F73" s="42"/>
      <c r="G73" s="42"/>
    </row>
    <row r="74" spans="1:7" ht="42" x14ac:dyDescent="0.2">
      <c r="A74" s="48" t="s">
        <v>41</v>
      </c>
      <c r="B74" s="48" t="s">
        <v>42</v>
      </c>
      <c r="C74" s="48">
        <v>156</v>
      </c>
      <c r="D74" s="52">
        <v>45196</v>
      </c>
      <c r="E74" s="48" t="s">
        <v>3</v>
      </c>
      <c r="F74" s="42"/>
      <c r="G74" s="42"/>
    </row>
    <row r="75" spans="1:7" ht="42" x14ac:dyDescent="0.2">
      <c r="A75" s="48" t="s">
        <v>43</v>
      </c>
      <c r="B75" s="48" t="s">
        <v>42</v>
      </c>
      <c r="C75" s="48">
        <f>156*3</f>
        <v>468</v>
      </c>
      <c r="D75" s="52">
        <v>45196</v>
      </c>
      <c r="E75" s="48" t="s">
        <v>3</v>
      </c>
      <c r="F75" s="42"/>
      <c r="G75" s="42"/>
    </row>
    <row r="76" spans="1:7" ht="28" hidden="1" x14ac:dyDescent="0.2">
      <c r="A76" s="48" t="s">
        <v>44</v>
      </c>
      <c r="B76" s="48" t="s">
        <v>20</v>
      </c>
      <c r="C76" s="48">
        <v>110</v>
      </c>
      <c r="D76" s="52">
        <v>45195</v>
      </c>
      <c r="E76" s="48" t="s">
        <v>66</v>
      </c>
      <c r="F76" s="42"/>
      <c r="G76" s="42"/>
    </row>
    <row r="77" spans="1:7" ht="28" hidden="1" x14ac:dyDescent="0.2">
      <c r="A77" s="48" t="s">
        <v>45</v>
      </c>
      <c r="B77" s="48" t="s">
        <v>20</v>
      </c>
      <c r="C77" s="48">
        <v>216</v>
      </c>
      <c r="D77" s="52">
        <v>45195</v>
      </c>
      <c r="E77" s="48" t="s">
        <v>66</v>
      </c>
      <c r="F77" s="42"/>
      <c r="G77" s="42"/>
    </row>
    <row r="78" spans="1:7" ht="28" hidden="1" x14ac:dyDescent="0.2">
      <c r="A78" s="48" t="s">
        <v>46</v>
      </c>
      <c r="B78" s="48" t="s">
        <v>20</v>
      </c>
      <c r="C78" s="48">
        <v>966</v>
      </c>
      <c r="D78" s="52">
        <v>45195</v>
      </c>
      <c r="E78" s="48" t="s">
        <v>66</v>
      </c>
      <c r="F78" s="42"/>
      <c r="G78" s="42"/>
    </row>
    <row r="79" spans="1:7" ht="56" x14ac:dyDescent="0.2">
      <c r="A79" s="48" t="s">
        <v>47</v>
      </c>
      <c r="B79" s="48" t="s">
        <v>42</v>
      </c>
      <c r="C79" s="48">
        <f>156+156</f>
        <v>312</v>
      </c>
      <c r="D79" s="52">
        <v>45194</v>
      </c>
      <c r="E79" s="48" t="s">
        <v>3</v>
      </c>
      <c r="F79" s="42"/>
      <c r="G79" s="42"/>
    </row>
    <row r="80" spans="1:7" ht="56" x14ac:dyDescent="0.2">
      <c r="A80" s="48" t="s">
        <v>48</v>
      </c>
      <c r="B80" s="48" t="s">
        <v>42</v>
      </c>
      <c r="C80" s="48">
        <f>156+112</f>
        <v>268</v>
      </c>
      <c r="D80" s="52">
        <v>45194</v>
      </c>
      <c r="E80" s="48" t="s">
        <v>3</v>
      </c>
      <c r="F80" s="42"/>
      <c r="G80" s="42"/>
    </row>
    <row r="81" spans="1:20" ht="28" x14ac:dyDescent="0.2">
      <c r="A81" s="48" t="s">
        <v>49</v>
      </c>
      <c r="B81" s="48" t="s">
        <v>42</v>
      </c>
      <c r="C81" s="48">
        <v>156</v>
      </c>
      <c r="D81" s="52">
        <v>45194</v>
      </c>
      <c r="E81" s="48" t="s">
        <v>3</v>
      </c>
      <c r="F81" s="42"/>
      <c r="G81" s="42"/>
    </row>
    <row r="82" spans="1:20" ht="28" x14ac:dyDescent="0.2">
      <c r="A82" s="48" t="s">
        <v>50</v>
      </c>
      <c r="B82" s="48" t="s">
        <v>42</v>
      </c>
      <c r="C82" s="48">
        <v>312</v>
      </c>
      <c r="D82" s="52">
        <v>45194</v>
      </c>
      <c r="E82" s="48" t="s">
        <v>3</v>
      </c>
      <c r="F82" s="42"/>
      <c r="G82" s="42"/>
    </row>
    <row r="83" spans="1:20" ht="42" x14ac:dyDescent="0.2">
      <c r="A83" s="48" t="s">
        <v>51</v>
      </c>
      <c r="B83" s="48" t="s">
        <v>42</v>
      </c>
      <c r="C83" s="48">
        <v>936</v>
      </c>
      <c r="D83" s="52">
        <v>45194</v>
      </c>
      <c r="E83" s="48" t="s">
        <v>3</v>
      </c>
      <c r="F83" s="42"/>
      <c r="G83" s="42"/>
    </row>
    <row r="84" spans="1:20" ht="28" x14ac:dyDescent="0.2">
      <c r="A84" s="48" t="s">
        <v>52</v>
      </c>
      <c r="B84" s="48" t="s">
        <v>42</v>
      </c>
      <c r="C84" s="48">
        <v>468</v>
      </c>
      <c r="D84" s="52">
        <v>45194</v>
      </c>
      <c r="E84" s="48" t="s">
        <v>3</v>
      </c>
      <c r="F84" s="42"/>
      <c r="G84" s="42"/>
    </row>
    <row r="85" spans="1:20" ht="42" x14ac:dyDescent="0.2">
      <c r="A85" s="48" t="s">
        <v>53</v>
      </c>
      <c r="B85" s="48" t="s">
        <v>42</v>
      </c>
      <c r="C85" s="48">
        <v>156</v>
      </c>
      <c r="D85" s="52">
        <v>45184</v>
      </c>
      <c r="E85" s="48" t="s">
        <v>3</v>
      </c>
      <c r="F85" s="42"/>
      <c r="G85" s="42"/>
    </row>
    <row r="86" spans="1:20" ht="28" x14ac:dyDescent="0.2">
      <c r="A86" s="48" t="s">
        <v>54</v>
      </c>
      <c r="B86" s="48" t="s">
        <v>42</v>
      </c>
      <c r="C86" s="48">
        <v>156</v>
      </c>
      <c r="D86" s="52">
        <v>45166</v>
      </c>
      <c r="E86" s="48" t="s">
        <v>3</v>
      </c>
      <c r="F86" s="42"/>
      <c r="G86" s="42"/>
    </row>
    <row r="87" spans="1:20" ht="42" hidden="1" x14ac:dyDescent="0.2">
      <c r="A87" s="48" t="s">
        <v>55</v>
      </c>
      <c r="B87" s="48" t="s">
        <v>42</v>
      </c>
      <c r="C87" s="48">
        <v>624</v>
      </c>
      <c r="D87" s="52">
        <v>45142</v>
      </c>
      <c r="E87" s="48" t="s">
        <v>66</v>
      </c>
      <c r="F87" s="42"/>
      <c r="G87" s="42"/>
    </row>
    <row r="88" spans="1:20" hidden="1" x14ac:dyDescent="0.2">
      <c r="A88" s="48" t="s">
        <v>56</v>
      </c>
      <c r="B88" s="48" t="s">
        <v>65</v>
      </c>
      <c r="C88" s="48">
        <v>4</v>
      </c>
      <c r="D88" s="52">
        <v>45142</v>
      </c>
      <c r="E88" s="48" t="s">
        <v>66</v>
      </c>
      <c r="F88" s="42"/>
      <c r="G88" s="42"/>
    </row>
    <row r="89" spans="1:20" ht="28" hidden="1" x14ac:dyDescent="0.2">
      <c r="A89" s="48" t="s">
        <v>57</v>
      </c>
      <c r="B89" s="48" t="s">
        <v>42</v>
      </c>
      <c r="C89" s="48">
        <v>468</v>
      </c>
      <c r="D89" s="52">
        <v>45141</v>
      </c>
      <c r="E89" s="48" t="s">
        <v>66</v>
      </c>
      <c r="F89" s="42"/>
      <c r="G89" s="42"/>
    </row>
    <row r="90" spans="1:20" ht="28" x14ac:dyDescent="0.2">
      <c r="A90" s="48" t="s">
        <v>58</v>
      </c>
      <c r="B90" s="48" t="s">
        <v>42</v>
      </c>
      <c r="C90" s="53">
        <v>312</v>
      </c>
      <c r="D90" s="52">
        <v>45141</v>
      </c>
      <c r="E90" s="53" t="s">
        <v>67</v>
      </c>
      <c r="F90" s="42"/>
      <c r="G90" s="42"/>
    </row>
    <row r="91" spans="1:20" ht="42" x14ac:dyDescent="0.2">
      <c r="A91" s="48" t="s">
        <v>59</v>
      </c>
      <c r="B91" s="48" t="s">
        <v>42</v>
      </c>
      <c r="C91" s="53">
        <f>156+112</f>
        <v>268</v>
      </c>
      <c r="D91" s="52">
        <v>45141</v>
      </c>
      <c r="E91" s="53" t="s">
        <v>67</v>
      </c>
      <c r="F91" s="42"/>
      <c r="G91" s="42"/>
    </row>
    <row r="92" spans="1:20" x14ac:dyDescent="0.2">
      <c r="A92" s="48" t="s">
        <v>60</v>
      </c>
      <c r="B92" s="48" t="s">
        <v>65</v>
      </c>
      <c r="C92" s="48">
        <v>12</v>
      </c>
      <c r="D92" s="50">
        <v>45355</v>
      </c>
      <c r="E92" s="48" t="s">
        <v>3</v>
      </c>
      <c r="F92" s="42"/>
      <c r="G92" s="42"/>
    </row>
    <row r="93" spans="1:20" x14ac:dyDescent="0.2">
      <c r="A93" s="48" t="s">
        <v>60</v>
      </c>
      <c r="B93" s="48" t="s">
        <v>65</v>
      </c>
      <c r="C93" s="48">
        <v>12</v>
      </c>
      <c r="D93" s="54">
        <v>45357</v>
      </c>
      <c r="E93" s="48" t="s">
        <v>3</v>
      </c>
      <c r="N93" s="41"/>
      <c r="O93" s="41"/>
      <c r="P93" s="41"/>
      <c r="Q93" s="41"/>
      <c r="R93" s="42"/>
      <c r="S93" s="42"/>
      <c r="T93" s="42"/>
    </row>
    <row r="94" spans="1:20" x14ac:dyDescent="0.2">
      <c r="A94" s="55" t="s">
        <v>61</v>
      </c>
      <c r="B94" s="48" t="s">
        <v>27</v>
      </c>
      <c r="C94" s="48">
        <v>40</v>
      </c>
      <c r="D94" s="56">
        <v>45358</v>
      </c>
      <c r="E94" s="48" t="s">
        <v>3</v>
      </c>
      <c r="N94" s="43"/>
      <c r="O94" s="43"/>
      <c r="P94" s="43"/>
      <c r="Q94" s="43"/>
      <c r="R94" s="42"/>
      <c r="S94" s="42"/>
      <c r="T94" s="42"/>
    </row>
    <row r="95" spans="1:20" x14ac:dyDescent="0.2">
      <c r="A95" s="48" t="s">
        <v>68</v>
      </c>
      <c r="B95" s="48" t="s">
        <v>65</v>
      </c>
      <c r="C95" s="48">
        <v>5</v>
      </c>
      <c r="D95" s="50">
        <v>45364</v>
      </c>
      <c r="E95" s="48" t="s">
        <v>3</v>
      </c>
      <c r="N95" s="43"/>
      <c r="O95" s="43"/>
      <c r="P95" s="43"/>
      <c r="Q95" s="43"/>
      <c r="R95" s="42"/>
      <c r="S95" s="42"/>
      <c r="T95" s="42"/>
    </row>
    <row r="96" spans="1:20" x14ac:dyDescent="0.2">
      <c r="A96" s="55" t="s">
        <v>69</v>
      </c>
      <c r="B96" s="57" t="s">
        <v>32</v>
      </c>
      <c r="C96" s="58">
        <v>20</v>
      </c>
      <c r="D96" s="59">
        <v>45364</v>
      </c>
      <c r="E96" s="57" t="s">
        <v>3</v>
      </c>
    </row>
    <row r="97" spans="1:5" x14ac:dyDescent="0.2">
      <c r="A97" s="55" t="s">
        <v>70</v>
      </c>
      <c r="B97" s="55" t="s">
        <v>71</v>
      </c>
      <c r="C97" s="55">
        <v>80</v>
      </c>
      <c r="D97" s="54">
        <v>45373</v>
      </c>
      <c r="E97" s="55" t="s">
        <v>3</v>
      </c>
    </row>
    <row r="98" spans="1:5" ht="28" x14ac:dyDescent="0.2">
      <c r="A98" s="48" t="s">
        <v>72</v>
      </c>
      <c r="B98" s="55" t="s">
        <v>73</v>
      </c>
      <c r="C98" s="55">
        <v>32</v>
      </c>
      <c r="D98" s="55"/>
      <c r="E98" s="55" t="s">
        <v>3</v>
      </c>
    </row>
    <row r="99" spans="1:5" ht="28" x14ac:dyDescent="0.2">
      <c r="A99" s="48" t="s">
        <v>74</v>
      </c>
      <c r="B99" s="55" t="s">
        <v>73</v>
      </c>
      <c r="C99" s="55">
        <v>32</v>
      </c>
      <c r="D99" s="55"/>
      <c r="E99" s="55" t="s">
        <v>3</v>
      </c>
    </row>
    <row r="100" spans="1:5" ht="28" x14ac:dyDescent="0.2">
      <c r="A100" s="48" t="s">
        <v>75</v>
      </c>
      <c r="B100" s="55" t="s">
        <v>73</v>
      </c>
      <c r="C100" s="55">
        <v>32</v>
      </c>
      <c r="D100" s="55"/>
      <c r="E100" s="55" t="s">
        <v>3</v>
      </c>
    </row>
    <row r="101" spans="1:5" x14ac:dyDescent="0.2">
      <c r="A101" s="55"/>
      <c r="B101" s="55"/>
      <c r="C101" s="55"/>
      <c r="D101" s="55"/>
      <c r="E101" s="55"/>
    </row>
    <row r="102" spans="1:5" x14ac:dyDescent="0.2">
      <c r="A102" s="55"/>
      <c r="B102" s="55"/>
      <c r="C102" s="55"/>
      <c r="D102" s="55"/>
      <c r="E102" s="55"/>
    </row>
    <row r="103" spans="1:5" x14ac:dyDescent="0.2">
      <c r="A103" s="55"/>
      <c r="B103" s="55"/>
      <c r="C103" s="55"/>
      <c r="D103" s="55"/>
      <c r="E103" s="55"/>
    </row>
    <row r="104" spans="1:5" x14ac:dyDescent="0.2">
      <c r="A104" s="55"/>
      <c r="B104" s="55"/>
      <c r="C104" s="55"/>
      <c r="D104" s="55"/>
      <c r="E104" s="55"/>
    </row>
    <row r="105" spans="1:5" x14ac:dyDescent="0.2">
      <c r="A105" s="55"/>
      <c r="B105" s="55"/>
      <c r="C105" s="55"/>
      <c r="D105" s="55"/>
      <c r="E105" s="55"/>
    </row>
    <row r="106" spans="1:5" x14ac:dyDescent="0.2">
      <c r="A106" s="55"/>
      <c r="B106" s="55"/>
      <c r="C106" s="55"/>
      <c r="D106" s="55"/>
      <c r="E106" s="55"/>
    </row>
    <row r="107" spans="1:5" x14ac:dyDescent="0.2">
      <c r="A107" s="55"/>
      <c r="B107" s="55"/>
      <c r="C107" s="55"/>
      <c r="D107" s="55"/>
      <c r="E107" s="55"/>
    </row>
    <row r="108" spans="1:5" x14ac:dyDescent="0.2">
      <c r="A108" s="55"/>
      <c r="B108" s="55"/>
      <c r="C108" s="55"/>
      <c r="D108" s="55"/>
      <c r="E108" s="55"/>
    </row>
    <row r="109" spans="1:5" x14ac:dyDescent="0.2">
      <c r="A109" s="55"/>
      <c r="B109" s="55"/>
      <c r="C109" s="55"/>
      <c r="D109" s="55"/>
      <c r="E109" s="55"/>
    </row>
    <row r="110" spans="1:5" x14ac:dyDescent="0.2">
      <c r="A110" s="55"/>
      <c r="B110" s="55"/>
      <c r="C110" s="55"/>
      <c r="D110" s="55"/>
      <c r="E110" s="55"/>
    </row>
    <row r="111" spans="1:5" x14ac:dyDescent="0.2">
      <c r="A111" s="55"/>
      <c r="B111" s="55"/>
      <c r="C111" s="55"/>
      <c r="D111" s="55"/>
      <c r="E111" s="55"/>
    </row>
  </sheetData>
  <autoFilter ref="A61:E100" xr:uid="{65D92637-E1AE-4726-A93D-A4D86B9BBF8B}">
    <filterColumn colId="4">
      <filters>
        <filter val="P2"/>
        <filter val="P2?? Not in the TA users P1"/>
      </filters>
    </filterColumn>
  </autoFilter>
  <mergeCells count="1"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P1-P2 TA 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</dc:creator>
  <cp:lastModifiedBy>Mikuž, Marko</cp:lastModifiedBy>
  <dcterms:created xsi:type="dcterms:W3CDTF">2024-03-22T08:53:38Z</dcterms:created>
  <dcterms:modified xsi:type="dcterms:W3CDTF">2024-03-22T11:15:07Z</dcterms:modified>
</cp:coreProperties>
</file>