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istnazfisnucl-my.sharepoint.com/personal/bedeschi_infn_it/Documents/Documents/Accelerators/FutureAccelerators/CSN1/RefereeSept2023/"/>
    </mc:Choice>
  </mc:AlternateContent>
  <xr:revisionPtr revIDLastSave="225" documentId="13_ncr:1_{EB9B3403-E24B-4A79-973F-6E767AA66EE5}" xr6:coauthVersionLast="47" xr6:coauthVersionMax="47" xr10:uidLastSave="{6CA86E4B-933F-4F67-ADDD-71A66C7C46E3}"/>
  <bookViews>
    <workbookView xWindow="43" yWindow="377" windowWidth="15163" windowHeight="9086" firstSheet="5" activeTab="9" xr2:uid="{00000000-000D-0000-FFFF-FFFF00000000}"/>
  </bookViews>
  <sheets>
    <sheet name="Missioni2022" sheetId="10" r:id="rId1"/>
    <sheet name="Anagrafica24" sheetId="11" r:id="rId2"/>
    <sheet name="Missioni2024" sheetId="4" r:id="rId3"/>
    <sheet name="requests-csn1 rd_fcc " sheetId="15" r:id="rId4"/>
    <sheet name="Accel" sheetId="12" r:id="rId5"/>
    <sheet name="Silici" sheetId="5" r:id="rId6"/>
    <sheet name="Camera" sheetId="6" r:id="rId7"/>
    <sheet name="Calorimetro" sheetId="7" r:id="rId8"/>
    <sheet name="uRwell" sheetId="8" r:id="rId9"/>
    <sheet name="Sommario" sheetId="9" r:id="rId10"/>
  </sheets>
  <definedNames>
    <definedName name="ExternalData_1" localSheetId="3" hidden="1">'requests-csn1 rd_fcc '!$A$1:$P$20</definedName>
    <definedName name="_xlnm.Print_Area" localSheetId="4">Accel!$A$3:$J$14</definedName>
    <definedName name="_xlnm.Print_Area" localSheetId="1">Anagrafica24!$R$211:$V$231</definedName>
    <definedName name="_xlnm.Print_Area" localSheetId="7">Calorimetro!$A$2:$J$17</definedName>
    <definedName name="_xlnm.Print_Area" localSheetId="6">Camera!$A$2:$J$11</definedName>
    <definedName name="_xlnm.Print_Area" localSheetId="0">Missioni2022!$A$3:$H$20</definedName>
    <definedName name="_xlnm.Print_Area" localSheetId="2">Missioni2024!$A$3:$O$27</definedName>
    <definedName name="_xlnm.Print_Area" localSheetId="5">Silici!$A$2:$J$17</definedName>
    <definedName name="_xlnm.Print_Area" localSheetId="9">Sommario!$A$2:$J$23</definedName>
    <definedName name="_xlnm.Print_Area" localSheetId="8">uRwell!$A$2:$J$16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6" i="11" l="1"/>
  <c r="P136" i="11" s="1"/>
  <c r="N136" i="11"/>
  <c r="L141" i="11"/>
  <c r="P141" i="11" s="1"/>
  <c r="N141" i="11"/>
  <c r="K141" i="11"/>
  <c r="M141" i="11"/>
  <c r="I16" i="9"/>
  <c r="C16" i="9"/>
  <c r="N17" i="4"/>
  <c r="T224" i="11"/>
  <c r="H145" i="11"/>
  <c r="S224" i="11" s="1"/>
  <c r="J145" i="11"/>
  <c r="K146" i="11"/>
  <c r="O146" i="11" s="1"/>
  <c r="L146" i="11"/>
  <c r="M146" i="11"/>
  <c r="N146" i="11"/>
  <c r="P146" i="11" s="1"/>
  <c r="K147" i="11"/>
  <c r="O147" i="11" s="1"/>
  <c r="L147" i="11"/>
  <c r="P147" i="11" s="1"/>
  <c r="M147" i="11"/>
  <c r="N147" i="11"/>
  <c r="K148" i="11"/>
  <c r="L148" i="11"/>
  <c r="P148" i="11" s="1"/>
  <c r="M148" i="11"/>
  <c r="N148" i="11"/>
  <c r="K149" i="11"/>
  <c r="L149" i="11"/>
  <c r="P149" i="11" s="1"/>
  <c r="M149" i="11"/>
  <c r="N149" i="11"/>
  <c r="K150" i="11"/>
  <c r="L150" i="11"/>
  <c r="M150" i="11"/>
  <c r="N150" i="11"/>
  <c r="K151" i="11"/>
  <c r="L151" i="11"/>
  <c r="P151" i="11" s="1"/>
  <c r="M151" i="11"/>
  <c r="N151" i="11"/>
  <c r="O151" i="11"/>
  <c r="K152" i="11"/>
  <c r="L152" i="11"/>
  <c r="P152" i="11" s="1"/>
  <c r="M152" i="11"/>
  <c r="N152" i="11"/>
  <c r="K153" i="11"/>
  <c r="L153" i="11"/>
  <c r="M153" i="11"/>
  <c r="N153" i="11"/>
  <c r="K131" i="11"/>
  <c r="L131" i="11"/>
  <c r="P131" i="11" s="1"/>
  <c r="M131" i="11"/>
  <c r="N131" i="11"/>
  <c r="K132" i="11"/>
  <c r="L132" i="11"/>
  <c r="M132" i="11"/>
  <c r="N132" i="11"/>
  <c r="K133" i="11"/>
  <c r="L133" i="11"/>
  <c r="M133" i="11"/>
  <c r="N133" i="11"/>
  <c r="K134" i="11"/>
  <c r="L134" i="11"/>
  <c r="M134" i="11"/>
  <c r="N134" i="11"/>
  <c r="K135" i="11"/>
  <c r="L135" i="11"/>
  <c r="P135" i="11" s="1"/>
  <c r="M135" i="11"/>
  <c r="N135" i="11"/>
  <c r="K137" i="11"/>
  <c r="L137" i="11"/>
  <c r="M137" i="11"/>
  <c r="N137" i="11"/>
  <c r="K138" i="11"/>
  <c r="L138" i="11"/>
  <c r="M138" i="11"/>
  <c r="N138" i="11"/>
  <c r="K139" i="11"/>
  <c r="L139" i="11"/>
  <c r="M139" i="11"/>
  <c r="N139" i="11"/>
  <c r="K140" i="11"/>
  <c r="L140" i="11"/>
  <c r="M140" i="11"/>
  <c r="N140" i="11"/>
  <c r="K142" i="11"/>
  <c r="L142" i="11"/>
  <c r="M142" i="11"/>
  <c r="N142" i="11"/>
  <c r="K143" i="11"/>
  <c r="L143" i="11"/>
  <c r="M143" i="11"/>
  <c r="N143" i="11"/>
  <c r="K144" i="11"/>
  <c r="L144" i="11"/>
  <c r="M144" i="11"/>
  <c r="N144" i="11"/>
  <c r="N130" i="11"/>
  <c r="M130" i="11"/>
  <c r="L130" i="11"/>
  <c r="K130" i="11"/>
  <c r="O130" i="11" s="1"/>
  <c r="N129" i="11"/>
  <c r="M129" i="11"/>
  <c r="L129" i="11"/>
  <c r="K129" i="11"/>
  <c r="O129" i="11" s="1"/>
  <c r="I14" i="12"/>
  <c r="G14" i="12"/>
  <c r="F14" i="12"/>
  <c r="E14" i="12"/>
  <c r="D14" i="12"/>
  <c r="C14" i="12"/>
  <c r="B14" i="12"/>
  <c r="I12" i="12"/>
  <c r="I13" i="12" s="1"/>
  <c r="H12" i="12"/>
  <c r="H13" i="12"/>
  <c r="H14" i="12" s="1"/>
  <c r="G13" i="12"/>
  <c r="F13" i="12"/>
  <c r="E13" i="12"/>
  <c r="D13" i="12"/>
  <c r="C13" i="12"/>
  <c r="B13" i="12"/>
  <c r="I12" i="5"/>
  <c r="H12" i="5"/>
  <c r="H17" i="7"/>
  <c r="H16" i="7"/>
  <c r="I8" i="7"/>
  <c r="H8" i="7"/>
  <c r="F13" i="9"/>
  <c r="E13" i="9"/>
  <c r="I17" i="7"/>
  <c r="G17" i="7"/>
  <c r="F17" i="7"/>
  <c r="E17" i="7"/>
  <c r="D17" i="7"/>
  <c r="C17" i="7"/>
  <c r="B17" i="7"/>
  <c r="I5" i="7"/>
  <c r="H5" i="7"/>
  <c r="I4" i="7"/>
  <c r="H4" i="7"/>
  <c r="G6" i="7"/>
  <c r="F6" i="7"/>
  <c r="E6" i="7"/>
  <c r="D6" i="7"/>
  <c r="C6" i="7"/>
  <c r="I6" i="7" s="1"/>
  <c r="B6" i="7"/>
  <c r="H6" i="7" s="1"/>
  <c r="I8" i="6"/>
  <c r="I9" i="6"/>
  <c r="H8" i="6"/>
  <c r="H9" i="6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  <c r="R5" i="15"/>
  <c r="R4" i="15"/>
  <c r="R3" i="15"/>
  <c r="R2" i="15"/>
  <c r="Q2" i="15"/>
  <c r="Q3" i="15"/>
  <c r="Q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I9" i="5"/>
  <c r="I10" i="5"/>
  <c r="H9" i="5"/>
  <c r="H10" i="5"/>
  <c r="F5" i="9"/>
  <c r="E5" i="9"/>
  <c r="G6" i="9"/>
  <c r="G11" i="9"/>
  <c r="G19" i="9"/>
  <c r="G20" i="9"/>
  <c r="G22" i="9"/>
  <c r="N8" i="9"/>
  <c r="O8" i="9" s="1"/>
  <c r="M8" i="9"/>
  <c r="L24" i="4"/>
  <c r="G16" i="5"/>
  <c r="F16" i="5"/>
  <c r="E16" i="5"/>
  <c r="D16" i="5"/>
  <c r="C16" i="5"/>
  <c r="B16" i="5"/>
  <c r="I15" i="5"/>
  <c r="I16" i="5" s="1"/>
  <c r="F21" i="9" s="1"/>
  <c r="H15" i="5"/>
  <c r="H16" i="5" s="1"/>
  <c r="E21" i="9" s="1"/>
  <c r="G11" i="12"/>
  <c r="F11" i="12"/>
  <c r="E11" i="12"/>
  <c r="D11" i="12"/>
  <c r="C11" i="12"/>
  <c r="B11" i="12"/>
  <c r="I10" i="12"/>
  <c r="I11" i="12" s="1"/>
  <c r="F10" i="9" s="1"/>
  <c r="H10" i="12"/>
  <c r="H11" i="12" s="1"/>
  <c r="E10" i="9" s="1"/>
  <c r="H12" i="8"/>
  <c r="H11" i="8"/>
  <c r="I6" i="12"/>
  <c r="I7" i="12"/>
  <c r="I8" i="12"/>
  <c r="H6" i="12"/>
  <c r="H7" i="12"/>
  <c r="H8" i="12"/>
  <c r="I5" i="12"/>
  <c r="H5" i="12"/>
  <c r="G9" i="12"/>
  <c r="F9" i="12"/>
  <c r="E9" i="12"/>
  <c r="D9" i="12"/>
  <c r="C9" i="12"/>
  <c r="B9" i="12"/>
  <c r="G16" i="7"/>
  <c r="F16" i="7"/>
  <c r="E16" i="7"/>
  <c r="D16" i="7"/>
  <c r="C16" i="7"/>
  <c r="B16" i="7"/>
  <c r="I12" i="7"/>
  <c r="I13" i="7"/>
  <c r="I14" i="7"/>
  <c r="I15" i="7"/>
  <c r="I11" i="7"/>
  <c r="I16" i="7" s="1"/>
  <c r="F18" i="9" s="1"/>
  <c r="H12" i="7"/>
  <c r="H13" i="7"/>
  <c r="H14" i="7"/>
  <c r="H15" i="7"/>
  <c r="H11" i="7"/>
  <c r="I9" i="7"/>
  <c r="I8" i="5"/>
  <c r="H8" i="5"/>
  <c r="G11" i="5"/>
  <c r="F11" i="5"/>
  <c r="E11" i="5"/>
  <c r="D11" i="5"/>
  <c r="C11" i="5"/>
  <c r="B11" i="5"/>
  <c r="J183" i="11"/>
  <c r="H183" i="11"/>
  <c r="N181" i="11"/>
  <c r="M181" i="11"/>
  <c r="L181" i="11"/>
  <c r="K181" i="11"/>
  <c r="N172" i="11"/>
  <c r="M172" i="11"/>
  <c r="L172" i="11"/>
  <c r="K172" i="11"/>
  <c r="N49" i="11"/>
  <c r="M49" i="11"/>
  <c r="L49" i="11"/>
  <c r="K49" i="11"/>
  <c r="N202" i="11"/>
  <c r="N203" i="11"/>
  <c r="N204" i="11"/>
  <c r="N205" i="11"/>
  <c r="N206" i="11"/>
  <c r="N207" i="11"/>
  <c r="M202" i="11"/>
  <c r="M203" i="11"/>
  <c r="M204" i="11"/>
  <c r="M205" i="11"/>
  <c r="M206" i="11"/>
  <c r="M207" i="11"/>
  <c r="L202" i="11"/>
  <c r="L203" i="11"/>
  <c r="L204" i="11"/>
  <c r="L205" i="11"/>
  <c r="L206" i="11"/>
  <c r="L207" i="11"/>
  <c r="K202" i="11"/>
  <c r="K203" i="11"/>
  <c r="K204" i="11"/>
  <c r="K205" i="11"/>
  <c r="K206" i="11"/>
  <c r="K207" i="11"/>
  <c r="N201" i="11"/>
  <c r="M201" i="11"/>
  <c r="L201" i="11"/>
  <c r="K201" i="11"/>
  <c r="N193" i="11"/>
  <c r="N194" i="11"/>
  <c r="N195" i="11"/>
  <c r="N196" i="11"/>
  <c r="N197" i="11"/>
  <c r="N198" i="11"/>
  <c r="N199" i="11"/>
  <c r="M193" i="11"/>
  <c r="M194" i="11"/>
  <c r="M195" i="11"/>
  <c r="M196" i="11"/>
  <c r="M197" i="11"/>
  <c r="M198" i="11"/>
  <c r="M199" i="11"/>
  <c r="L193" i="11"/>
  <c r="L194" i="11"/>
  <c r="L195" i="11"/>
  <c r="L196" i="11"/>
  <c r="L197" i="11"/>
  <c r="L198" i="11"/>
  <c r="L199" i="11"/>
  <c r="K193" i="11"/>
  <c r="K194" i="11"/>
  <c r="K195" i="11"/>
  <c r="K196" i="11"/>
  <c r="K197" i="11"/>
  <c r="K198" i="11"/>
  <c r="K199" i="11"/>
  <c r="N192" i="11"/>
  <c r="M192" i="11"/>
  <c r="L192" i="11"/>
  <c r="K192" i="11"/>
  <c r="N188" i="11"/>
  <c r="N189" i="11"/>
  <c r="N190" i="11"/>
  <c r="M188" i="11"/>
  <c r="M189" i="11"/>
  <c r="M190" i="11"/>
  <c r="L188" i="11"/>
  <c r="L189" i="11"/>
  <c r="L190" i="11"/>
  <c r="K188" i="11"/>
  <c r="K189" i="11"/>
  <c r="K190" i="11"/>
  <c r="N187" i="11"/>
  <c r="M187" i="11"/>
  <c r="L187" i="11"/>
  <c r="K187" i="11"/>
  <c r="N185" i="11"/>
  <c r="M185" i="11"/>
  <c r="L185" i="11"/>
  <c r="K185" i="11"/>
  <c r="N184" i="11"/>
  <c r="M184" i="11"/>
  <c r="L184" i="11"/>
  <c r="K184" i="11"/>
  <c r="N174" i="11"/>
  <c r="N175" i="11"/>
  <c r="N176" i="11"/>
  <c r="N177" i="11"/>
  <c r="N178" i="11"/>
  <c r="N179" i="11"/>
  <c r="N180" i="11"/>
  <c r="N182" i="11"/>
  <c r="M174" i="11"/>
  <c r="M175" i="11"/>
  <c r="M176" i="11"/>
  <c r="M177" i="11"/>
  <c r="M178" i="11"/>
  <c r="M179" i="11"/>
  <c r="M180" i="11"/>
  <c r="M182" i="11"/>
  <c r="L174" i="11"/>
  <c r="P174" i="11" s="1"/>
  <c r="L175" i="11"/>
  <c r="L176" i="11"/>
  <c r="P176" i="11" s="1"/>
  <c r="L177" i="11"/>
  <c r="P177" i="11" s="1"/>
  <c r="L178" i="11"/>
  <c r="P178" i="11" s="1"/>
  <c r="L179" i="11"/>
  <c r="L180" i="11"/>
  <c r="P180" i="11" s="1"/>
  <c r="L182" i="11"/>
  <c r="K174" i="11"/>
  <c r="O174" i="11" s="1"/>
  <c r="K175" i="11"/>
  <c r="O175" i="11" s="1"/>
  <c r="K176" i="11"/>
  <c r="K177" i="11"/>
  <c r="O177" i="11" s="1"/>
  <c r="K178" i="11"/>
  <c r="O178" i="11" s="1"/>
  <c r="K179" i="11"/>
  <c r="K180" i="11"/>
  <c r="O180" i="11" s="1"/>
  <c r="K182" i="11"/>
  <c r="N173" i="11"/>
  <c r="M173" i="11"/>
  <c r="L173" i="11"/>
  <c r="K17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L154" i="11"/>
  <c r="L155" i="11"/>
  <c r="L156" i="11"/>
  <c r="L157" i="11"/>
  <c r="P157" i="11" s="1"/>
  <c r="L158" i="11"/>
  <c r="L159" i="11"/>
  <c r="P159" i="11" s="1"/>
  <c r="L160" i="11"/>
  <c r="L161" i="11"/>
  <c r="L162" i="11"/>
  <c r="L163" i="11"/>
  <c r="L164" i="11"/>
  <c r="L165" i="11"/>
  <c r="P165" i="11" s="1"/>
  <c r="L166" i="11"/>
  <c r="L167" i="11"/>
  <c r="P167" i="11" s="1"/>
  <c r="L168" i="11"/>
  <c r="P168" i="11" s="1"/>
  <c r="L169" i="11"/>
  <c r="L170" i="11"/>
  <c r="K154" i="11"/>
  <c r="K155" i="11"/>
  <c r="K156" i="11"/>
  <c r="K157" i="11"/>
  <c r="O157" i="11" s="1"/>
  <c r="K158" i="11"/>
  <c r="K159" i="11"/>
  <c r="O159" i="11" s="1"/>
  <c r="K160" i="11"/>
  <c r="K161" i="11"/>
  <c r="K162" i="11"/>
  <c r="K163" i="11"/>
  <c r="K164" i="11"/>
  <c r="K165" i="11"/>
  <c r="K166" i="11"/>
  <c r="K167" i="11"/>
  <c r="K168" i="11"/>
  <c r="K169" i="11"/>
  <c r="K170" i="11"/>
  <c r="N118" i="11"/>
  <c r="N119" i="11"/>
  <c r="N120" i="11"/>
  <c r="N121" i="11"/>
  <c r="N122" i="11"/>
  <c r="N123" i="11"/>
  <c r="N124" i="11"/>
  <c r="N125" i="11"/>
  <c r="N126" i="11"/>
  <c r="N127" i="11"/>
  <c r="M118" i="11"/>
  <c r="M119" i="11"/>
  <c r="M120" i="11"/>
  <c r="M121" i="11"/>
  <c r="M122" i="11"/>
  <c r="M123" i="11"/>
  <c r="M124" i="11"/>
  <c r="M125" i="11"/>
  <c r="M126" i="11"/>
  <c r="M127" i="11"/>
  <c r="L118" i="11"/>
  <c r="L119" i="11"/>
  <c r="L120" i="11"/>
  <c r="L121" i="11"/>
  <c r="L122" i="11"/>
  <c r="L123" i="11"/>
  <c r="L124" i="11"/>
  <c r="L125" i="11"/>
  <c r="L126" i="11"/>
  <c r="L127" i="11"/>
  <c r="K118" i="11"/>
  <c r="K119" i="11"/>
  <c r="K120" i="11"/>
  <c r="K121" i="11"/>
  <c r="K122" i="11"/>
  <c r="K123" i="11"/>
  <c r="K124" i="11"/>
  <c r="K125" i="11"/>
  <c r="K126" i="11"/>
  <c r="K127" i="11"/>
  <c r="N117" i="11"/>
  <c r="M117" i="11"/>
  <c r="L117" i="11"/>
  <c r="K117" i="11"/>
  <c r="N106" i="11"/>
  <c r="N107" i="11"/>
  <c r="N108" i="11"/>
  <c r="N109" i="11"/>
  <c r="N110" i="11"/>
  <c r="N111" i="11"/>
  <c r="N112" i="11"/>
  <c r="N113" i="11"/>
  <c r="N114" i="11"/>
  <c r="N115" i="11"/>
  <c r="M106" i="11"/>
  <c r="M107" i="11"/>
  <c r="M108" i="11"/>
  <c r="M109" i="11"/>
  <c r="M110" i="11"/>
  <c r="M111" i="11"/>
  <c r="M112" i="11"/>
  <c r="M113" i="11"/>
  <c r="M114" i="11"/>
  <c r="M115" i="11"/>
  <c r="L106" i="11"/>
  <c r="L107" i="11"/>
  <c r="L108" i="11"/>
  <c r="L109" i="11"/>
  <c r="L110" i="11"/>
  <c r="L111" i="11"/>
  <c r="L112" i="11"/>
  <c r="L113" i="11"/>
  <c r="L114" i="11"/>
  <c r="L115" i="11"/>
  <c r="K106" i="11"/>
  <c r="K107" i="11"/>
  <c r="K108" i="11"/>
  <c r="K109" i="11"/>
  <c r="K110" i="11"/>
  <c r="K111" i="11"/>
  <c r="K112" i="11"/>
  <c r="K113" i="11"/>
  <c r="K114" i="11"/>
  <c r="K115" i="11"/>
  <c r="N105" i="11"/>
  <c r="M105" i="11"/>
  <c r="L105" i="11"/>
  <c r="K105" i="11"/>
  <c r="N103" i="11"/>
  <c r="M103" i="11"/>
  <c r="L103" i="11"/>
  <c r="K103" i="11"/>
  <c r="N91" i="11"/>
  <c r="N92" i="11"/>
  <c r="N93" i="11"/>
  <c r="N94" i="11"/>
  <c r="N95" i="11"/>
  <c r="N96" i="11"/>
  <c r="N97" i="11"/>
  <c r="N98" i="11"/>
  <c r="N99" i="11"/>
  <c r="N100" i="11"/>
  <c r="N101" i="11"/>
  <c r="M91" i="11"/>
  <c r="M92" i="11"/>
  <c r="M93" i="11"/>
  <c r="M94" i="11"/>
  <c r="M95" i="11"/>
  <c r="M96" i="11"/>
  <c r="M97" i="11"/>
  <c r="M98" i="11"/>
  <c r="M99" i="11"/>
  <c r="M100" i="11"/>
  <c r="M101" i="11"/>
  <c r="L91" i="11"/>
  <c r="L92" i="11"/>
  <c r="L93" i="11"/>
  <c r="L94" i="11"/>
  <c r="L95" i="11"/>
  <c r="L96" i="11"/>
  <c r="L97" i="11"/>
  <c r="L98" i="11"/>
  <c r="L99" i="11"/>
  <c r="L100" i="11"/>
  <c r="L101" i="11"/>
  <c r="K91" i="11"/>
  <c r="K92" i="11"/>
  <c r="K93" i="11"/>
  <c r="K94" i="11"/>
  <c r="K95" i="11"/>
  <c r="K96" i="11"/>
  <c r="K97" i="11"/>
  <c r="K98" i="11"/>
  <c r="K99" i="11"/>
  <c r="K100" i="11"/>
  <c r="K101" i="11"/>
  <c r="N90" i="11"/>
  <c r="M90" i="11"/>
  <c r="L90" i="11"/>
  <c r="K90" i="11"/>
  <c r="N87" i="11"/>
  <c r="N88" i="11"/>
  <c r="M87" i="11"/>
  <c r="M88" i="11"/>
  <c r="L87" i="11"/>
  <c r="L88" i="11"/>
  <c r="K87" i="11"/>
  <c r="K88" i="11"/>
  <c r="N86" i="11"/>
  <c r="M86" i="11"/>
  <c r="L86" i="11"/>
  <c r="K86" i="11"/>
  <c r="J89" i="11"/>
  <c r="T219" i="11" s="1"/>
  <c r="H89" i="11"/>
  <c r="S219" i="11" s="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N71" i="11"/>
  <c r="M71" i="11"/>
  <c r="L71" i="11"/>
  <c r="K71" i="11"/>
  <c r="N63" i="11"/>
  <c r="N64" i="11"/>
  <c r="N65" i="11"/>
  <c r="N66" i="11"/>
  <c r="N67" i="11"/>
  <c r="N68" i="11"/>
  <c r="N69" i="11"/>
  <c r="M63" i="11"/>
  <c r="M64" i="11"/>
  <c r="M65" i="11"/>
  <c r="M66" i="11"/>
  <c r="M67" i="11"/>
  <c r="M68" i="11"/>
  <c r="M69" i="11"/>
  <c r="L63" i="11"/>
  <c r="L64" i="11"/>
  <c r="L65" i="11"/>
  <c r="L66" i="11"/>
  <c r="L67" i="11"/>
  <c r="L68" i="11"/>
  <c r="L69" i="11"/>
  <c r="K63" i="11"/>
  <c r="K64" i="11"/>
  <c r="K65" i="11"/>
  <c r="K66" i="11"/>
  <c r="K67" i="11"/>
  <c r="K68" i="11"/>
  <c r="K69" i="11"/>
  <c r="N62" i="11"/>
  <c r="M62" i="11"/>
  <c r="L62" i="11"/>
  <c r="K62" i="11"/>
  <c r="P139" i="11" l="1"/>
  <c r="P137" i="11"/>
  <c r="O150" i="11"/>
  <c r="O142" i="11"/>
  <c r="O139" i="11"/>
  <c r="O137" i="11"/>
  <c r="P134" i="11"/>
  <c r="P132" i="11"/>
  <c r="P153" i="11"/>
  <c r="O148" i="11"/>
  <c r="O141" i="11"/>
  <c r="O135" i="11"/>
  <c r="U224" i="11"/>
  <c r="M145" i="11"/>
  <c r="P143" i="11"/>
  <c r="O134" i="11"/>
  <c r="O132" i="11"/>
  <c r="O153" i="11"/>
  <c r="O143" i="11"/>
  <c r="P140" i="11"/>
  <c r="O149" i="11"/>
  <c r="O163" i="11"/>
  <c r="O155" i="11"/>
  <c r="N145" i="11"/>
  <c r="P144" i="11"/>
  <c r="K145" i="11"/>
  <c r="O152" i="11"/>
  <c r="P150" i="11"/>
  <c r="P138" i="11"/>
  <c r="P129" i="11"/>
  <c r="O138" i="11"/>
  <c r="O144" i="11"/>
  <c r="P142" i="11"/>
  <c r="L145" i="11"/>
  <c r="P130" i="11"/>
  <c r="P133" i="11"/>
  <c r="O170" i="11"/>
  <c r="O162" i="11"/>
  <c r="P163" i="11"/>
  <c r="P155" i="11"/>
  <c r="O133" i="11"/>
  <c r="O131" i="11"/>
  <c r="O169" i="11"/>
  <c r="O161" i="11"/>
  <c r="P170" i="11"/>
  <c r="P162" i="11"/>
  <c r="P154" i="11"/>
  <c r="O168" i="11"/>
  <c r="P169" i="11"/>
  <c r="P161" i="11"/>
  <c r="O140" i="11"/>
  <c r="O160" i="11"/>
  <c r="O176" i="11"/>
  <c r="O167" i="11"/>
  <c r="P172" i="11"/>
  <c r="P182" i="11"/>
  <c r="M183" i="11"/>
  <c r="N183" i="11"/>
  <c r="O204" i="11"/>
  <c r="P202" i="11"/>
  <c r="G10" i="9"/>
  <c r="G13" i="9"/>
  <c r="E18" i="9"/>
  <c r="G21" i="9"/>
  <c r="G5" i="9"/>
  <c r="H9" i="12"/>
  <c r="I9" i="12"/>
  <c r="I11" i="5"/>
  <c r="F15" i="9" s="1"/>
  <c r="H11" i="5"/>
  <c r="E15" i="9" s="1"/>
  <c r="O172" i="11"/>
  <c r="K183" i="11"/>
  <c r="P206" i="11"/>
  <c r="L183" i="11"/>
  <c r="O181" i="11"/>
  <c r="P49" i="11"/>
  <c r="P181" i="11"/>
  <c r="O49" i="11"/>
  <c r="P156" i="11"/>
  <c r="O207" i="11"/>
  <c r="P205" i="11"/>
  <c r="O206" i="11"/>
  <c r="P204" i="11"/>
  <c r="O201" i="11"/>
  <c r="P201" i="11"/>
  <c r="P207" i="11"/>
  <c r="O154" i="11"/>
  <c r="O205" i="11"/>
  <c r="P203" i="11"/>
  <c r="O203" i="11"/>
  <c r="O202" i="11"/>
  <c r="P158" i="11"/>
  <c r="P199" i="11"/>
  <c r="O197" i="11"/>
  <c r="P196" i="11"/>
  <c r="O193" i="11"/>
  <c r="O196" i="11"/>
  <c r="P195" i="11"/>
  <c r="O195" i="11"/>
  <c r="P194" i="11"/>
  <c r="O198" i="11"/>
  <c r="P197" i="11"/>
  <c r="O192" i="11"/>
  <c r="O194" i="11"/>
  <c r="P193" i="11"/>
  <c r="O199" i="11"/>
  <c r="P198" i="11"/>
  <c r="P192" i="11"/>
  <c r="O190" i="11"/>
  <c r="O166" i="11"/>
  <c r="O189" i="11"/>
  <c r="P175" i="11"/>
  <c r="O164" i="11"/>
  <c r="O158" i="11"/>
  <c r="P189" i="11"/>
  <c r="P190" i="11"/>
  <c r="O187" i="11"/>
  <c r="P187" i="11"/>
  <c r="P188" i="11"/>
  <c r="O188" i="11"/>
  <c r="O179" i="11"/>
  <c r="O182" i="11"/>
  <c r="P166" i="11"/>
  <c r="O156" i="11"/>
  <c r="O165" i="11"/>
  <c r="P179" i="11"/>
  <c r="O173" i="11"/>
  <c r="P160" i="11"/>
  <c r="P185" i="11"/>
  <c r="P184" i="11"/>
  <c r="O185" i="11"/>
  <c r="P173" i="11"/>
  <c r="O184" i="11"/>
  <c r="P164" i="11"/>
  <c r="O127" i="11"/>
  <c r="O119" i="11"/>
  <c r="P121" i="11"/>
  <c r="O122" i="11"/>
  <c r="P124" i="11"/>
  <c r="O125" i="11"/>
  <c r="P127" i="11"/>
  <c r="P119" i="11"/>
  <c r="P117" i="11"/>
  <c r="O120" i="11"/>
  <c r="P122" i="11"/>
  <c r="O126" i="11"/>
  <c r="O118" i="11"/>
  <c r="P120" i="11"/>
  <c r="O124" i="11"/>
  <c r="P126" i="11"/>
  <c r="P118" i="11"/>
  <c r="O117" i="11"/>
  <c r="O121" i="11"/>
  <c r="P123" i="11"/>
  <c r="O123" i="11"/>
  <c r="P125" i="11"/>
  <c r="O115" i="11"/>
  <c r="O107" i="11"/>
  <c r="P109" i="11"/>
  <c r="O114" i="11"/>
  <c r="O106" i="11"/>
  <c r="P108" i="11"/>
  <c r="O109" i="11"/>
  <c r="P111" i="11"/>
  <c r="O108" i="11"/>
  <c r="P110" i="11"/>
  <c r="P107" i="11"/>
  <c r="P115" i="11"/>
  <c r="O105" i="11"/>
  <c r="O113" i="11"/>
  <c r="P106" i="11"/>
  <c r="O111" i="11"/>
  <c r="P113" i="11"/>
  <c r="O112" i="11"/>
  <c r="P105" i="11"/>
  <c r="O110" i="11"/>
  <c r="P112" i="11"/>
  <c r="P114" i="11"/>
  <c r="O101" i="11"/>
  <c r="O97" i="11"/>
  <c r="P100" i="11"/>
  <c r="P92" i="11"/>
  <c r="O100" i="11"/>
  <c r="O90" i="11"/>
  <c r="P103" i="11"/>
  <c r="O92" i="11"/>
  <c r="P95" i="11"/>
  <c r="P90" i="11"/>
  <c r="O96" i="11"/>
  <c r="P99" i="11"/>
  <c r="P91" i="11"/>
  <c r="O94" i="11"/>
  <c r="P97" i="11"/>
  <c r="O93" i="11"/>
  <c r="P96" i="11"/>
  <c r="O95" i="11"/>
  <c r="P98" i="11"/>
  <c r="O99" i="11"/>
  <c r="O91" i="11"/>
  <c r="P94" i="11"/>
  <c r="O98" i="11"/>
  <c r="P101" i="11"/>
  <c r="P93" i="11"/>
  <c r="O103" i="11"/>
  <c r="P86" i="11"/>
  <c r="O87" i="11"/>
  <c r="O86" i="11"/>
  <c r="P88" i="11"/>
  <c r="P87" i="11"/>
  <c r="O88" i="11"/>
  <c r="L89" i="11"/>
  <c r="O81" i="11"/>
  <c r="O73" i="11"/>
  <c r="M89" i="11"/>
  <c r="N89" i="11"/>
  <c r="K89" i="11"/>
  <c r="P78" i="11"/>
  <c r="O79" i="11"/>
  <c r="P76" i="11"/>
  <c r="O80" i="11"/>
  <c r="O72" i="11"/>
  <c r="P77" i="11"/>
  <c r="O84" i="11"/>
  <c r="O76" i="11"/>
  <c r="P81" i="11"/>
  <c r="P73" i="11"/>
  <c r="O71" i="11"/>
  <c r="P71" i="11"/>
  <c r="P84" i="11"/>
  <c r="O78" i="11"/>
  <c r="O83" i="11"/>
  <c r="O75" i="11"/>
  <c r="P80" i="11"/>
  <c r="P72" i="11"/>
  <c r="P83" i="11"/>
  <c r="O82" i="11"/>
  <c r="O74" i="11"/>
  <c r="P79" i="11"/>
  <c r="P75" i="11"/>
  <c r="O77" i="11"/>
  <c r="P82" i="11"/>
  <c r="P74" i="11"/>
  <c r="O63" i="11"/>
  <c r="P62" i="11"/>
  <c r="O65" i="11"/>
  <c r="P64" i="11"/>
  <c r="P63" i="11"/>
  <c r="O62" i="11"/>
  <c r="O64" i="11"/>
  <c r="P69" i="11"/>
  <c r="O69" i="11"/>
  <c r="P68" i="11"/>
  <c r="O68" i="11"/>
  <c r="P67" i="11"/>
  <c r="O67" i="11"/>
  <c r="P66" i="11"/>
  <c r="O66" i="11"/>
  <c r="P65" i="11"/>
  <c r="N53" i="11"/>
  <c r="N54" i="11"/>
  <c r="N55" i="11"/>
  <c r="N56" i="11"/>
  <c r="N57" i="11"/>
  <c r="N58" i="11"/>
  <c r="N59" i="11"/>
  <c r="N60" i="11"/>
  <c r="M53" i="11"/>
  <c r="M54" i="11"/>
  <c r="M55" i="11"/>
  <c r="M56" i="11"/>
  <c r="M57" i="11"/>
  <c r="M58" i="11"/>
  <c r="M59" i="11"/>
  <c r="M60" i="11"/>
  <c r="L53" i="11"/>
  <c r="L54" i="11"/>
  <c r="L55" i="11"/>
  <c r="L56" i="11"/>
  <c r="L57" i="11"/>
  <c r="L58" i="11"/>
  <c r="L59" i="11"/>
  <c r="L60" i="11"/>
  <c r="K53" i="11"/>
  <c r="K54" i="11"/>
  <c r="K55" i="11"/>
  <c r="K56" i="11"/>
  <c r="K57" i="11"/>
  <c r="K58" i="11"/>
  <c r="K59" i="11"/>
  <c r="K60" i="11"/>
  <c r="N52" i="11"/>
  <c r="M52" i="11"/>
  <c r="L52" i="11"/>
  <c r="K52" i="11"/>
  <c r="N41" i="11"/>
  <c r="N42" i="11"/>
  <c r="N43" i="11"/>
  <c r="N44" i="11"/>
  <c r="N45" i="11"/>
  <c r="N46" i="11"/>
  <c r="N47" i="11"/>
  <c r="N48" i="11"/>
  <c r="N50" i="11"/>
  <c r="M41" i="11"/>
  <c r="M42" i="11"/>
  <c r="M43" i="11"/>
  <c r="M44" i="11"/>
  <c r="M45" i="11"/>
  <c r="M46" i="11"/>
  <c r="M47" i="11"/>
  <c r="M48" i="11"/>
  <c r="M50" i="11"/>
  <c r="L41" i="11"/>
  <c r="L42" i="11"/>
  <c r="L43" i="11"/>
  <c r="L44" i="11"/>
  <c r="L45" i="11"/>
  <c r="L46" i="11"/>
  <c r="L47" i="11"/>
  <c r="L48" i="11"/>
  <c r="L50" i="11"/>
  <c r="K41" i="11"/>
  <c r="K42" i="11"/>
  <c r="K43" i="11"/>
  <c r="K44" i="11"/>
  <c r="K45" i="11"/>
  <c r="K46" i="11"/>
  <c r="K47" i="11"/>
  <c r="K48" i="11"/>
  <c r="K50" i="11"/>
  <c r="N40" i="11"/>
  <c r="M40" i="11"/>
  <c r="L40" i="11"/>
  <c r="K40" i="11"/>
  <c r="N36" i="11"/>
  <c r="N37" i="11"/>
  <c r="N38" i="11"/>
  <c r="M36" i="11"/>
  <c r="M37" i="11"/>
  <c r="M38" i="11"/>
  <c r="L36" i="11"/>
  <c r="L37" i="11"/>
  <c r="L38" i="11"/>
  <c r="K36" i="11"/>
  <c r="K37" i="11"/>
  <c r="K38" i="11"/>
  <c r="N35" i="11"/>
  <c r="M35" i="11"/>
  <c r="L35" i="11"/>
  <c r="K35" i="11"/>
  <c r="K33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15" i="11"/>
  <c r="N13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15" i="11"/>
  <c r="M13" i="11"/>
  <c r="L16" i="11"/>
  <c r="P16" i="11" s="1"/>
  <c r="L17" i="11"/>
  <c r="L18" i="11"/>
  <c r="P18" i="11" s="1"/>
  <c r="L19" i="11"/>
  <c r="L20" i="11"/>
  <c r="L21" i="11"/>
  <c r="L22" i="11"/>
  <c r="L23" i="11"/>
  <c r="L24" i="11"/>
  <c r="P24" i="11" s="1"/>
  <c r="L25" i="11"/>
  <c r="P25" i="11" s="1"/>
  <c r="L26" i="11"/>
  <c r="P26" i="11" s="1"/>
  <c r="L27" i="11"/>
  <c r="L28" i="11"/>
  <c r="L29" i="11"/>
  <c r="L30" i="11"/>
  <c r="L31" i="11"/>
  <c r="P31" i="11" s="1"/>
  <c r="L32" i="11"/>
  <c r="P32" i="11" s="1"/>
  <c r="L33" i="11"/>
  <c r="L15" i="11"/>
  <c r="P15" i="11" s="1"/>
  <c r="L4" i="11"/>
  <c r="K16" i="11"/>
  <c r="K17" i="11"/>
  <c r="K18" i="11"/>
  <c r="K19" i="11"/>
  <c r="K20" i="11"/>
  <c r="O20" i="11" s="1"/>
  <c r="K21" i="11"/>
  <c r="O21" i="11" s="1"/>
  <c r="K22" i="11"/>
  <c r="O22" i="11" s="1"/>
  <c r="K23" i="11"/>
  <c r="O23" i="11" s="1"/>
  <c r="K24" i="11"/>
  <c r="K25" i="11"/>
  <c r="K26" i="11"/>
  <c r="O26" i="11" s="1"/>
  <c r="K27" i="11"/>
  <c r="K28" i="11"/>
  <c r="K29" i="11"/>
  <c r="K30" i="11"/>
  <c r="K31" i="11"/>
  <c r="K32" i="11"/>
  <c r="K15" i="11"/>
  <c r="K4" i="11"/>
  <c r="H34" i="11"/>
  <c r="S213" i="11" s="1"/>
  <c r="N5" i="11"/>
  <c r="N6" i="11"/>
  <c r="N7" i="11"/>
  <c r="N8" i="11"/>
  <c r="N9" i="11"/>
  <c r="N10" i="11"/>
  <c r="N11" i="11"/>
  <c r="N12" i="11"/>
  <c r="N4" i="11"/>
  <c r="L5" i="11"/>
  <c r="L6" i="11"/>
  <c r="L7" i="11"/>
  <c r="L8" i="11"/>
  <c r="L9" i="11"/>
  <c r="L10" i="11"/>
  <c r="L11" i="11"/>
  <c r="L12" i="11"/>
  <c r="L13" i="11"/>
  <c r="M5" i="11"/>
  <c r="M6" i="11"/>
  <c r="M7" i="11"/>
  <c r="M8" i="11"/>
  <c r="M9" i="11"/>
  <c r="M10" i="11"/>
  <c r="M11" i="11"/>
  <c r="M12" i="11"/>
  <c r="M4" i="11"/>
  <c r="K5" i="11"/>
  <c r="K6" i="11"/>
  <c r="K7" i="11"/>
  <c r="K8" i="11"/>
  <c r="K9" i="11"/>
  <c r="K10" i="11"/>
  <c r="K11" i="11"/>
  <c r="K12" i="11"/>
  <c r="K13" i="11"/>
  <c r="J14" i="11"/>
  <c r="T212" i="11" s="1"/>
  <c r="H14" i="11"/>
  <c r="S212" i="11" s="1"/>
  <c r="J34" i="11"/>
  <c r="T213" i="11" s="1"/>
  <c r="J39" i="11"/>
  <c r="T214" i="11" s="1"/>
  <c r="J51" i="11"/>
  <c r="T215" i="11" s="1"/>
  <c r="J61" i="11"/>
  <c r="T216" i="11" s="1"/>
  <c r="J70" i="11"/>
  <c r="T217" i="11" s="1"/>
  <c r="J85" i="11"/>
  <c r="T218" i="11" s="1"/>
  <c r="J102" i="11"/>
  <c r="T220" i="11" s="1"/>
  <c r="J104" i="11"/>
  <c r="T221" i="11" s="1"/>
  <c r="J116" i="11"/>
  <c r="T222" i="11" s="1"/>
  <c r="J128" i="11"/>
  <c r="T223" i="11" s="1"/>
  <c r="J171" i="11"/>
  <c r="T225" i="11" s="1"/>
  <c r="T226" i="11"/>
  <c r="J186" i="11"/>
  <c r="T227" i="11" s="1"/>
  <c r="J191" i="11"/>
  <c r="T228" i="11" s="1"/>
  <c r="J200" i="11"/>
  <c r="T229" i="11" s="1"/>
  <c r="J208" i="11"/>
  <c r="G14" i="10"/>
  <c r="H14" i="10" s="1"/>
  <c r="H6" i="10"/>
  <c r="H7" i="10"/>
  <c r="H8" i="10"/>
  <c r="H9" i="10"/>
  <c r="H10" i="10"/>
  <c r="H11" i="10"/>
  <c r="H12" i="10"/>
  <c r="H13" i="10"/>
  <c r="H15" i="10"/>
  <c r="H16" i="10"/>
  <c r="H17" i="10"/>
  <c r="H18" i="10"/>
  <c r="H19" i="10"/>
  <c r="H5" i="10"/>
  <c r="G6" i="10"/>
  <c r="G7" i="10"/>
  <c r="G8" i="10"/>
  <c r="G9" i="10"/>
  <c r="G10" i="10"/>
  <c r="G11" i="10"/>
  <c r="G12" i="10"/>
  <c r="G13" i="10"/>
  <c r="G15" i="10"/>
  <c r="G16" i="10"/>
  <c r="G17" i="10"/>
  <c r="G18" i="10"/>
  <c r="G19" i="10"/>
  <c r="G5" i="10"/>
  <c r="H9" i="7"/>
  <c r="I7" i="7"/>
  <c r="H7" i="7"/>
  <c r="G10" i="7"/>
  <c r="F10" i="7"/>
  <c r="E10" i="7"/>
  <c r="D10" i="7"/>
  <c r="C10" i="7"/>
  <c r="B10" i="7"/>
  <c r="H13" i="5"/>
  <c r="I13" i="5"/>
  <c r="G5" i="5"/>
  <c r="F5" i="5"/>
  <c r="E5" i="5"/>
  <c r="D5" i="5"/>
  <c r="C5" i="5"/>
  <c r="B5" i="5"/>
  <c r="N14" i="4"/>
  <c r="C13" i="9" s="1"/>
  <c r="I13" i="9" s="1"/>
  <c r="H104" i="11"/>
  <c r="S221" i="11" s="1"/>
  <c r="N104" i="11"/>
  <c r="M104" i="11"/>
  <c r="L104" i="11"/>
  <c r="K104" i="11"/>
  <c r="O145" i="11" l="1"/>
  <c r="V224" i="11" s="1"/>
  <c r="P145" i="11"/>
  <c r="T230" i="11"/>
  <c r="T231" i="11" s="1"/>
  <c r="J210" i="11"/>
  <c r="O18" i="11"/>
  <c r="P183" i="11"/>
  <c r="N4" i="9"/>
  <c r="F7" i="9"/>
  <c r="M4" i="9"/>
  <c r="O4" i="9" s="1"/>
  <c r="E7" i="9"/>
  <c r="G18" i="9"/>
  <c r="G15" i="9"/>
  <c r="I10" i="7"/>
  <c r="O183" i="11"/>
  <c r="O32" i="11"/>
  <c r="O24" i="11"/>
  <c r="O28" i="11"/>
  <c r="P17" i="11"/>
  <c r="P23" i="11"/>
  <c r="P28" i="11"/>
  <c r="O27" i="11"/>
  <c r="P29" i="11"/>
  <c r="O56" i="11"/>
  <c r="P20" i="11"/>
  <c r="O57" i="11"/>
  <c r="P56" i="11"/>
  <c r="O58" i="11"/>
  <c r="P22" i="11"/>
  <c r="P30" i="11"/>
  <c r="P27" i="11"/>
  <c r="O16" i="11"/>
  <c r="P57" i="11"/>
  <c r="O53" i="11"/>
  <c r="P89" i="11"/>
  <c r="O59" i="11"/>
  <c r="O89" i="11"/>
  <c r="V219" i="11" s="1"/>
  <c r="O19" i="11"/>
  <c r="O31" i="11"/>
  <c r="O17" i="11"/>
  <c r="O60" i="11"/>
  <c r="P58" i="11"/>
  <c r="O54" i="11"/>
  <c r="P59" i="11"/>
  <c r="O25" i="11"/>
  <c r="P55" i="11"/>
  <c r="P60" i="11"/>
  <c r="P53" i="11"/>
  <c r="P54" i="11"/>
  <c r="O55" i="11"/>
  <c r="O47" i="11"/>
  <c r="P48" i="11"/>
  <c r="O52" i="11"/>
  <c r="P52" i="11"/>
  <c r="O29" i="11"/>
  <c r="P47" i="11"/>
  <c r="O44" i="11"/>
  <c r="P45" i="11"/>
  <c r="O30" i="11"/>
  <c r="O46" i="11"/>
  <c r="O50" i="11"/>
  <c r="O41" i="11"/>
  <c r="P42" i="11"/>
  <c r="O48" i="11"/>
  <c r="P50" i="11"/>
  <c r="P41" i="11"/>
  <c r="P37" i="11"/>
  <c r="O43" i="11"/>
  <c r="P44" i="11"/>
  <c r="O45" i="11"/>
  <c r="P46" i="11"/>
  <c r="O42" i="11"/>
  <c r="P43" i="11"/>
  <c r="O40" i="11"/>
  <c r="P40" i="11"/>
  <c r="O36" i="11"/>
  <c r="P35" i="11"/>
  <c r="P36" i="11"/>
  <c r="P33" i="11"/>
  <c r="O15" i="11"/>
  <c r="O38" i="11"/>
  <c r="O37" i="11"/>
  <c r="P21" i="11"/>
  <c r="P38" i="11"/>
  <c r="O35" i="11"/>
  <c r="O33" i="11"/>
  <c r="P19" i="11"/>
  <c r="O4" i="11"/>
  <c r="O6" i="11"/>
  <c r="P10" i="11"/>
  <c r="O8" i="11"/>
  <c r="P12" i="11"/>
  <c r="O7" i="11"/>
  <c r="P11" i="11"/>
  <c r="O12" i="11"/>
  <c r="O9" i="11"/>
  <c r="P13" i="11"/>
  <c r="P5" i="11"/>
  <c r="N14" i="11"/>
  <c r="O13" i="11"/>
  <c r="O5" i="11"/>
  <c r="P9" i="11"/>
  <c r="M14" i="11"/>
  <c r="P8" i="11"/>
  <c r="O11" i="11"/>
  <c r="P7" i="11"/>
  <c r="O10" i="11"/>
  <c r="P4" i="11"/>
  <c r="P6" i="11"/>
  <c r="K14" i="11"/>
  <c r="L14" i="11"/>
  <c r="H10" i="7"/>
  <c r="H5" i="5"/>
  <c r="E8" i="9" s="1"/>
  <c r="I5" i="5"/>
  <c r="F8" i="9" s="1"/>
  <c r="O104" i="11"/>
  <c r="V221" i="11" s="1"/>
  <c r="P104" i="11"/>
  <c r="U221" i="11" s="1"/>
  <c r="N6" i="4"/>
  <c r="C5" i="9" s="1"/>
  <c r="I5" i="9" s="1"/>
  <c r="N7" i="4"/>
  <c r="C6" i="9" s="1"/>
  <c r="I6" i="9" s="1"/>
  <c r="N8" i="4"/>
  <c r="C7" i="9" s="1"/>
  <c r="N9" i="4"/>
  <c r="C8" i="9" s="1"/>
  <c r="N10" i="4"/>
  <c r="C9" i="9" s="1"/>
  <c r="N11" i="4"/>
  <c r="C10" i="9" s="1"/>
  <c r="I10" i="9" s="1"/>
  <c r="N12" i="4"/>
  <c r="C11" i="9" s="1"/>
  <c r="I11" i="9" s="1"/>
  <c r="N13" i="4"/>
  <c r="C12" i="9" s="1"/>
  <c r="N15" i="4"/>
  <c r="C14" i="9" s="1"/>
  <c r="N16" i="4"/>
  <c r="C15" i="9" s="1"/>
  <c r="I15" i="9" s="1"/>
  <c r="N19" i="4"/>
  <c r="C18" i="9" s="1"/>
  <c r="I18" i="9" s="1"/>
  <c r="N20" i="4"/>
  <c r="C19" i="9" s="1"/>
  <c r="I19" i="9" s="1"/>
  <c r="N21" i="4"/>
  <c r="C20" i="9" s="1"/>
  <c r="I20" i="9" s="1"/>
  <c r="N22" i="4"/>
  <c r="C21" i="9" s="1"/>
  <c r="I21" i="9" s="1"/>
  <c r="N23" i="4"/>
  <c r="C22" i="9" s="1"/>
  <c r="I22" i="9" s="1"/>
  <c r="N5" i="4"/>
  <c r="C4" i="9" s="1"/>
  <c r="F24" i="4"/>
  <c r="G7" i="9" l="1"/>
  <c r="I7" i="9"/>
  <c r="E14" i="9"/>
  <c r="M7" i="9"/>
  <c r="F14" i="9"/>
  <c r="I14" i="9" s="1"/>
  <c r="N7" i="9"/>
  <c r="G8" i="9"/>
  <c r="I8" i="9"/>
  <c r="O14" i="11"/>
  <c r="V212" i="11" s="1"/>
  <c r="P14" i="11"/>
  <c r="H171" i="11"/>
  <c r="S225" i="11" s="1"/>
  <c r="H116" i="11"/>
  <c r="S222" i="11" s="1"/>
  <c r="H208" i="11"/>
  <c r="H200" i="11"/>
  <c r="S229" i="11" s="1"/>
  <c r="H191" i="11"/>
  <c r="S228" i="11" s="1"/>
  <c r="H186" i="11"/>
  <c r="S227" i="11" s="1"/>
  <c r="S226" i="11"/>
  <c r="H128" i="11"/>
  <c r="S223" i="11" s="1"/>
  <c r="H102" i="11"/>
  <c r="S220" i="11" s="1"/>
  <c r="H85" i="11"/>
  <c r="S218" i="11" s="1"/>
  <c r="H70" i="11"/>
  <c r="S217" i="11" s="1"/>
  <c r="H61" i="11"/>
  <c r="S216" i="11" s="1"/>
  <c r="H51" i="11"/>
  <c r="S215" i="11" s="1"/>
  <c r="H39" i="11"/>
  <c r="S214" i="11" s="1"/>
  <c r="H210" i="11" l="1"/>
  <c r="G14" i="9"/>
  <c r="O7" i="9"/>
  <c r="S230" i="11"/>
  <c r="S231" i="11" s="1"/>
  <c r="U219" i="11"/>
  <c r="U225" i="11"/>
  <c r="U229" i="11"/>
  <c r="U222" i="11"/>
  <c r="U218" i="11"/>
  <c r="U228" i="11"/>
  <c r="U217" i="11"/>
  <c r="U223" i="11"/>
  <c r="U227" i="11"/>
  <c r="U216" i="11"/>
  <c r="U220" i="11"/>
  <c r="U226" i="11"/>
  <c r="N116" i="11"/>
  <c r="U213" i="11"/>
  <c r="U214" i="11"/>
  <c r="U215" i="11"/>
  <c r="M116" i="11"/>
  <c r="M191" i="11"/>
  <c r="L116" i="11"/>
  <c r="K116" i="11"/>
  <c r="K186" i="11"/>
  <c r="M186" i="11"/>
  <c r="K208" i="11"/>
  <c r="M208" i="11"/>
  <c r="K200" i="11"/>
  <c r="K191" i="11"/>
  <c r="M200" i="11"/>
  <c r="L200" i="11"/>
  <c r="N200" i="11"/>
  <c r="L208" i="11"/>
  <c r="N208" i="11"/>
  <c r="N186" i="11"/>
  <c r="L191" i="11"/>
  <c r="N191" i="11"/>
  <c r="L186" i="11"/>
  <c r="N171" i="11"/>
  <c r="K171" i="11"/>
  <c r="M171" i="11"/>
  <c r="L128" i="11"/>
  <c r="L171" i="11"/>
  <c r="N128" i="11"/>
  <c r="K128" i="11"/>
  <c r="M128" i="11"/>
  <c r="M102" i="11"/>
  <c r="N102" i="11"/>
  <c r="L102" i="11"/>
  <c r="K102" i="11"/>
  <c r="K70" i="11"/>
  <c r="L85" i="11"/>
  <c r="N85" i="11"/>
  <c r="M85" i="11"/>
  <c r="K85" i="11"/>
  <c r="N70" i="11"/>
  <c r="K61" i="11"/>
  <c r="L61" i="11"/>
  <c r="N61" i="11"/>
  <c r="M70" i="11"/>
  <c r="L70" i="11"/>
  <c r="M61" i="11"/>
  <c r="N51" i="11"/>
  <c r="M51" i="11"/>
  <c r="L51" i="11"/>
  <c r="K51" i="11"/>
  <c r="L39" i="11"/>
  <c r="M39" i="11"/>
  <c r="K39" i="11"/>
  <c r="N34" i="11"/>
  <c r="N39" i="11"/>
  <c r="M34" i="11"/>
  <c r="K34" i="11"/>
  <c r="L34" i="11"/>
  <c r="L210" i="11" l="1"/>
  <c r="M210" i="11"/>
  <c r="N210" i="11"/>
  <c r="K210" i="11"/>
  <c r="U230" i="11"/>
  <c r="P61" i="11"/>
  <c r="P208" i="11"/>
  <c r="O200" i="11"/>
  <c r="V229" i="11" s="1"/>
  <c r="O61" i="11"/>
  <c r="V216" i="11" s="1"/>
  <c r="O186" i="11"/>
  <c r="V227" i="11" s="1"/>
  <c r="P200" i="11"/>
  <c r="O85" i="11"/>
  <c r="V218" i="11" s="1"/>
  <c r="P186" i="11"/>
  <c r="O208" i="11"/>
  <c r="P116" i="11"/>
  <c r="O116" i="11"/>
  <c r="V222" i="11" s="1"/>
  <c r="P171" i="11"/>
  <c r="V226" i="11"/>
  <c r="O191" i="11"/>
  <c r="V228" i="11" s="1"/>
  <c r="P191" i="11"/>
  <c r="O171" i="11"/>
  <c r="V225" i="11" s="1"/>
  <c r="P85" i="11"/>
  <c r="P102" i="11"/>
  <c r="P128" i="11"/>
  <c r="O128" i="11"/>
  <c r="V223" i="11" s="1"/>
  <c r="O102" i="11"/>
  <c r="V220" i="11" s="1"/>
  <c r="P70" i="11"/>
  <c r="O70" i="11"/>
  <c r="V217" i="11" s="1"/>
  <c r="O39" i="11"/>
  <c r="V214" i="11" s="1"/>
  <c r="P51" i="11"/>
  <c r="O51" i="11"/>
  <c r="V215" i="11" s="1"/>
  <c r="P39" i="11"/>
  <c r="P34" i="11"/>
  <c r="O34" i="11"/>
  <c r="V213" i="11" s="1"/>
  <c r="V230" i="11" l="1"/>
  <c r="O210" i="11"/>
  <c r="P210" i="11"/>
  <c r="G20" i="10"/>
  <c r="F20" i="10"/>
  <c r="E20" i="10"/>
  <c r="D20" i="10"/>
  <c r="C20" i="10"/>
  <c r="B20" i="10"/>
  <c r="C14" i="5"/>
  <c r="D14" i="5"/>
  <c r="E14" i="5"/>
  <c r="F14" i="5"/>
  <c r="G14" i="5"/>
  <c r="B14" i="5"/>
  <c r="I14" i="8"/>
  <c r="H14" i="8"/>
  <c r="C15" i="8"/>
  <c r="D15" i="8"/>
  <c r="E15" i="8"/>
  <c r="F15" i="8"/>
  <c r="G15" i="8"/>
  <c r="B15" i="8"/>
  <c r="C5" i="8" a="1"/>
  <c r="C5" i="8" s="1"/>
  <c r="D5" i="8" a="1"/>
  <c r="D5" i="8" s="1"/>
  <c r="E5" i="8" a="1"/>
  <c r="E5" i="8" s="1"/>
  <c r="F5" i="8" a="1"/>
  <c r="F5" i="8" s="1"/>
  <c r="G5" i="8" a="1"/>
  <c r="G5" i="8" s="1"/>
  <c r="B5" i="8" a="1"/>
  <c r="B5" i="8" s="1"/>
  <c r="I7" i="8"/>
  <c r="H7" i="8"/>
  <c r="C8" i="8"/>
  <c r="D8" i="8"/>
  <c r="E8" i="8"/>
  <c r="F8" i="8"/>
  <c r="G8" i="8"/>
  <c r="B8" i="8"/>
  <c r="I6" i="8"/>
  <c r="H6" i="8"/>
  <c r="I10" i="8"/>
  <c r="H10" i="8"/>
  <c r="I9" i="8"/>
  <c r="H9" i="8"/>
  <c r="C13" i="8"/>
  <c r="D13" i="8"/>
  <c r="E13" i="8"/>
  <c r="F13" i="8"/>
  <c r="G13" i="8"/>
  <c r="B13" i="8"/>
  <c r="I4" i="8"/>
  <c r="H4" i="8"/>
  <c r="I6" i="5"/>
  <c r="H6" i="5"/>
  <c r="G7" i="5"/>
  <c r="G17" i="5" s="1"/>
  <c r="F7" i="5"/>
  <c r="E7" i="5"/>
  <c r="E17" i="5" s="1"/>
  <c r="D7" i="5"/>
  <c r="C7" i="5"/>
  <c r="B7" i="5"/>
  <c r="D17" i="5" l="1"/>
  <c r="C17" i="5"/>
  <c r="F17" i="5"/>
  <c r="B17" i="5"/>
  <c r="I8" i="8"/>
  <c r="I14" i="5"/>
  <c r="F17" i="9" s="1"/>
  <c r="U212" i="11"/>
  <c r="U231" i="11" s="1"/>
  <c r="H20" i="10"/>
  <c r="H14" i="5"/>
  <c r="E17" i="9" s="1"/>
  <c r="G16" i="8"/>
  <c r="C16" i="8"/>
  <c r="F16" i="8"/>
  <c r="H15" i="8"/>
  <c r="I15" i="8"/>
  <c r="H8" i="8"/>
  <c r="E16" i="8"/>
  <c r="B16" i="8"/>
  <c r="D16" i="8"/>
  <c r="I5" i="8" a="1"/>
  <c r="I5" i="8" s="1"/>
  <c r="H5" i="8" a="1"/>
  <c r="H5" i="8" s="1"/>
  <c r="H13" i="8"/>
  <c r="I13" i="8"/>
  <c r="I7" i="5"/>
  <c r="H7" i="5"/>
  <c r="J24" i="4"/>
  <c r="I7" i="6"/>
  <c r="H7" i="6"/>
  <c r="G10" i="6"/>
  <c r="F10" i="6"/>
  <c r="E10" i="6"/>
  <c r="D10" i="6"/>
  <c r="C10" i="6"/>
  <c r="B10" i="6"/>
  <c r="I5" i="6"/>
  <c r="I4" i="6"/>
  <c r="H5" i="6"/>
  <c r="H4" i="6"/>
  <c r="G6" i="6"/>
  <c r="F6" i="6"/>
  <c r="E6" i="6"/>
  <c r="D6" i="6"/>
  <c r="C6" i="6"/>
  <c r="B6" i="6"/>
  <c r="K24" i="4"/>
  <c r="I24" i="4"/>
  <c r="B11" i="6" l="1"/>
  <c r="G17" i="9"/>
  <c r="I17" i="5"/>
  <c r="N5" i="9" s="1"/>
  <c r="F12" i="9"/>
  <c r="I12" i="9" s="1"/>
  <c r="H17" i="5"/>
  <c r="M5" i="9" s="1"/>
  <c r="E12" i="9"/>
  <c r="C11" i="6"/>
  <c r="G11" i="6"/>
  <c r="F11" i="6"/>
  <c r="D11" i="6"/>
  <c r="B5" i="4" a="1"/>
  <c r="V231" i="11"/>
  <c r="E11" i="6"/>
  <c r="H6" i="6"/>
  <c r="E4" i="9" s="1"/>
  <c r="I16" i="8"/>
  <c r="H16" i="8"/>
  <c r="I10" i="6"/>
  <c r="F9" i="9" s="1"/>
  <c r="I9" i="9" s="1"/>
  <c r="H10" i="6"/>
  <c r="E9" i="9" s="1"/>
  <c r="I6" i="6"/>
  <c r="F4" i="9" s="1"/>
  <c r="I4" i="9" s="1"/>
  <c r="E15" i="4" l="1"/>
  <c r="M15" i="4" s="1"/>
  <c r="B14" i="9" s="1"/>
  <c r="E17" i="4"/>
  <c r="M17" i="4" s="1"/>
  <c r="G9" i="9"/>
  <c r="G4" i="9"/>
  <c r="G12" i="9"/>
  <c r="M9" i="9"/>
  <c r="O5" i="9"/>
  <c r="B5" i="4"/>
  <c r="E14" i="4"/>
  <c r="M14" i="4" s="1"/>
  <c r="B13" i="9" s="1"/>
  <c r="E6" i="4"/>
  <c r="M6" i="4" s="1"/>
  <c r="B5" i="9" s="1"/>
  <c r="E23" i="4"/>
  <c r="M23" i="4" s="1"/>
  <c r="B22" i="9" s="1"/>
  <c r="E22" i="4"/>
  <c r="M22" i="4" s="1"/>
  <c r="B21" i="9" s="1"/>
  <c r="E21" i="4"/>
  <c r="M21" i="4" s="1"/>
  <c r="B20" i="9" s="1"/>
  <c r="E7" i="4"/>
  <c r="M7" i="4" s="1"/>
  <c r="B6" i="9" s="1"/>
  <c r="E19" i="4"/>
  <c r="M19" i="4" s="1"/>
  <c r="B18" i="9" s="1"/>
  <c r="E12" i="4"/>
  <c r="M12" i="4" s="1"/>
  <c r="B11" i="9" s="1"/>
  <c r="E16" i="4"/>
  <c r="M16" i="4" s="1"/>
  <c r="B15" i="9" s="1"/>
  <c r="E18" i="4"/>
  <c r="E11" i="4"/>
  <c r="M11" i="4" s="1"/>
  <c r="B10" i="9" s="1"/>
  <c r="E20" i="4"/>
  <c r="M20" i="4" s="1"/>
  <c r="B19" i="9" s="1"/>
  <c r="E10" i="4"/>
  <c r="M10" i="4" s="1"/>
  <c r="B9" i="9" s="1"/>
  <c r="D9" i="9" s="1"/>
  <c r="E13" i="4"/>
  <c r="E9" i="4"/>
  <c r="M9" i="4" s="1"/>
  <c r="B8" i="9" s="1"/>
  <c r="E5" i="4"/>
  <c r="M5" i="4" s="1"/>
  <c r="B4" i="9" s="1"/>
  <c r="D4" i="9" s="1"/>
  <c r="E8" i="4"/>
  <c r="M8" i="4" s="1"/>
  <c r="B7" i="9" s="1"/>
  <c r="I11" i="6"/>
  <c r="N6" i="9" s="1"/>
  <c r="N9" i="9" s="1"/>
  <c r="H11" i="6"/>
  <c r="M6" i="9" s="1"/>
  <c r="O17" i="4" l="1"/>
  <c r="D16" i="9" s="1"/>
  <c r="B16" i="9"/>
  <c r="H16" i="9" s="1"/>
  <c r="J16" i="9" s="1"/>
  <c r="O6" i="9"/>
  <c r="D22" i="9"/>
  <c r="H22" i="9"/>
  <c r="J22" i="9" s="1"/>
  <c r="D6" i="9"/>
  <c r="H6" i="9"/>
  <c r="J6" i="9" s="1"/>
  <c r="D19" i="9"/>
  <c r="H19" i="9"/>
  <c r="J19" i="9" s="1"/>
  <c r="D10" i="9"/>
  <c r="H10" i="9"/>
  <c r="J10" i="9" s="1"/>
  <c r="D7" i="9"/>
  <c r="H7" i="9"/>
  <c r="J7" i="9" s="1"/>
  <c r="D5" i="9"/>
  <c r="H5" i="9"/>
  <c r="J5" i="9" s="1"/>
  <c r="H4" i="9"/>
  <c r="J4" i="9" s="1"/>
  <c r="D14" i="9"/>
  <c r="H14" i="9"/>
  <c r="J14" i="9" s="1"/>
  <c r="D18" i="9"/>
  <c r="H18" i="9"/>
  <c r="J18" i="9" s="1"/>
  <c r="D20" i="9"/>
  <c r="H20" i="9"/>
  <c r="J20" i="9" s="1"/>
  <c r="D21" i="9"/>
  <c r="H21" i="9"/>
  <c r="J21" i="9" s="1"/>
  <c r="D15" i="9"/>
  <c r="H15" i="9"/>
  <c r="J15" i="9" s="1"/>
  <c r="H8" i="9"/>
  <c r="J8" i="9" s="1"/>
  <c r="D8" i="9"/>
  <c r="H11" i="9"/>
  <c r="J11" i="9" s="1"/>
  <c r="D11" i="9"/>
  <c r="H9" i="9"/>
  <c r="J9" i="9" s="1"/>
  <c r="H13" i="9"/>
  <c r="J13" i="9" s="1"/>
  <c r="D13" i="9"/>
  <c r="O9" i="9"/>
  <c r="O23" i="4"/>
  <c r="O20" i="4"/>
  <c r="O8" i="4"/>
  <c r="O19" i="4"/>
  <c r="O5" i="4"/>
  <c r="O10" i="4"/>
  <c r="O7" i="4"/>
  <c r="O6" i="4"/>
  <c r="O15" i="4"/>
  <c r="O12" i="4"/>
  <c r="M13" i="4"/>
  <c r="B12" i="9" s="1"/>
  <c r="O11" i="4"/>
  <c r="O9" i="4"/>
  <c r="O16" i="4"/>
  <c r="O21" i="4"/>
  <c r="O14" i="4"/>
  <c r="O22" i="4"/>
  <c r="C24" i="4"/>
  <c r="D24" i="4"/>
  <c r="B24" i="4"/>
  <c r="D12" i="9" l="1"/>
  <c r="H12" i="9"/>
  <c r="J12" i="9" s="1"/>
  <c r="O13" i="4"/>
  <c r="F23" i="9"/>
  <c r="E23" i="9"/>
  <c r="G18" i="4"/>
  <c r="M18" i="4" s="1"/>
  <c r="H18" i="4"/>
  <c r="N18" i="4" s="1"/>
  <c r="C17" i="9" s="1"/>
  <c r="E24" i="4"/>
  <c r="I17" i="9" l="1"/>
  <c r="B17" i="9"/>
  <c r="H17" i="9" s="1"/>
  <c r="O18" i="4"/>
  <c r="G23" i="9"/>
  <c r="G24" i="4"/>
  <c r="M24" i="4" s="1"/>
  <c r="H24" i="4"/>
  <c r="N24" i="4" s="1"/>
  <c r="J17" i="9" l="1"/>
  <c r="D17" i="9"/>
  <c r="O24" i="4"/>
  <c r="B23" i="9" l="1"/>
  <c r="C23" i="9"/>
  <c r="I23" i="9" l="1"/>
  <c r="D23" i="9"/>
  <c r="H23" i="9" l="1"/>
  <c r="J23" i="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9EB9A67-8049-4D4F-871F-35A1E48B1E22}" keepAlive="1" name="Query - fte-i infn ba csn1 rd_fcc" description="Connection to the 'fte-i infn ba csn1 rd_fcc' query in the workbook." type="5" refreshedVersion="0" background="1" saveData="1">
    <dbPr connection="Provider=Microsoft.Mashup.OleDb.1;Data Source=$Workbook$;Location=&quot;fte-i infn ba csn1 rd_fcc&quot;;Extended Properties=&quot;&quot;" command="SELECT * FROM [fte-i infn ba csn1 rd_fcc]"/>
  </connection>
  <connection id="2" xr16:uid="{4FA092AA-2B1D-45D7-AEA2-BD7A1B7683F2}" keepAlive="1" name="Query - fte-i infn bo csn1 rd_fcc" description="Connection to the 'fte-i infn bo csn1 rd_fcc' query in the workbook." type="5" refreshedVersion="0" background="1" saveData="1">
    <dbPr connection="Provider=Microsoft.Mashup.OleDb.1;Data Source=$Workbook$;Location=&quot;fte-i infn bo csn1 rd_fcc&quot;;Extended Properties=&quot;&quot;" command="SELECT * FROM [fte-i infn bo csn1 rd_fcc]"/>
  </connection>
  <connection id="3" xr16:uid="{968E28D2-9975-42A9-88B8-C458BFD61BE9}" keepAlive="1" name="Query - fte-i infn ct csn1 rd_fcc" description="Connection to the 'fte-i infn ct csn1 rd_fcc' query in the workbook." type="5" refreshedVersion="0" background="1" saveData="1">
    <dbPr connection="Provider=Microsoft.Mashup.OleDb.1;Data Source=$Workbook$;Location=&quot;fte-i infn ct csn1 rd_fcc&quot;;Extended Properties=&quot;&quot;" command="SELECT * FROM [fte-i infn ct csn1 rd_fcc]"/>
  </connection>
  <connection id="4" xr16:uid="{25146322-9DE8-4FC4-885D-8F4CA61A9094}" keepAlive="1" name="Query - fte-i infn fe csn1 rd_fcc" description="Connection to the 'fte-i infn fe csn1 rd_fcc' query in the workbook." type="5" refreshedVersion="0" background="1" saveData="1">
    <dbPr connection="Provider=Microsoft.Mashup.OleDb.1;Data Source=$Workbook$;Location=&quot;fte-i infn fe csn1 rd_fcc&quot;;Extended Properties=&quot;&quot;" command="SELECT * FROM [fte-i infn fe csn1 rd_fcc]"/>
  </connection>
  <connection id="5" xr16:uid="{E2947AAD-E288-4E55-B0C9-8812365546C0}" keepAlive="1" name="Query - fte-i infn ge csn1 rd_fcc" description="Connection to the 'fte-i infn ge csn1 rd_fcc' query in the workbook." type="5" refreshedVersion="0" background="1" saveData="1">
    <dbPr connection="Provider=Microsoft.Mashup.OleDb.1;Data Source=$Workbook$;Location=&quot;fte-i infn ge csn1 rd_fcc&quot;;Extended Properties=&quot;&quot;" command="SELECT * FROM [fte-i infn ge csn1 rd_fcc]"/>
  </connection>
  <connection id="6" xr16:uid="{BDB1031A-A741-4E2D-9076-4D58BC06CCD8}" keepAlive="1" name="Query - fte-i infn le csn1 rd_fcc" description="Connection to the 'fte-i infn le csn1 rd_fcc' query in the workbook." type="5" refreshedVersion="8" background="1" saveData="1">
    <dbPr connection="Provider=Microsoft.Mashup.OleDb.1;Data Source=$Workbook$;Location=&quot;fte-i infn le csn1 rd_fcc&quot;;Extended Properties=&quot;&quot;" command="SELECT * FROM [fte-i infn le csn1 rd_fcc]"/>
  </connection>
  <connection id="7" xr16:uid="{B21A4948-3FE3-4C45-87A1-168C25A35564}" keepAlive="1" name="Query - fte-i infn lnf csn1 rd_fcc" description="Connection to the 'fte-i infn lnf csn1 rd_fcc' query in the workbook." type="5" refreshedVersion="0" background="1" saveData="1">
    <dbPr connection="Provider=Microsoft.Mashup.OleDb.1;Data Source=$Workbook$;Location=&quot;fte-i infn lnf csn1 rd_fcc&quot;;Extended Properties=&quot;&quot;" command="SELECT * FROM [fte-i infn lnf csn1 rd_fcc]"/>
  </connection>
  <connection id="8" xr16:uid="{FAEBA7E2-1E3A-4FF4-A341-7DE0A20ECD27}" keepAlive="1" name="Query - fte-i infn lnl csn1 rd_fcc" description="Connection to the 'fte-i infn lnl csn1 rd_fcc' query in the workbook." type="5" refreshedVersion="0" background="1" saveData="1">
    <dbPr connection="Provider=Microsoft.Mashup.OleDb.1;Data Source=$Workbook$;Location=&quot;fte-i infn lnl csn1 rd_fcc&quot;;Extended Properties=&quot;&quot;" command="SELECT * FROM [fte-i infn lnl csn1 rd_fcc]"/>
  </connection>
  <connection id="9" xr16:uid="{45A87B5E-414A-434F-AC4F-0E29A48F27DE}" keepAlive="1" name="Query - fte-i infn mi csn1 rd_fcc" description="Connection to the 'fte-i infn mi csn1 rd_fcc' query in the workbook." type="5" refreshedVersion="0" background="1" saveData="1">
    <dbPr connection="Provider=Microsoft.Mashup.OleDb.1;Data Source=$Workbook$;Location=&quot;fte-i infn mi csn1 rd_fcc&quot;;Extended Properties=&quot;&quot;" command="SELECT * FROM [fte-i infn mi csn1 rd_fcc]"/>
  </connection>
  <connection id="10" xr16:uid="{EEA0791E-28FC-41A4-A503-1F3379B906C1}" keepAlive="1" name="Query - fte-i infn na csn1 rd_fcc" description="Connection to the 'fte-i infn na csn1 rd_fcc' query in the workbook." type="5" refreshedVersion="0" background="1" saveData="1">
    <dbPr connection="Provider=Microsoft.Mashup.OleDb.1;Data Source=$Workbook$;Location=&quot;fte-i infn na csn1 rd_fcc&quot;;Extended Properties=&quot;&quot;" command="SELECT * FROM [fte-i infn na csn1 rd_fcc]"/>
  </connection>
  <connection id="11" xr16:uid="{87C9C4C6-B6A6-4446-8F8A-DB9CAEEA5DFE}" keepAlive="1" name="Query - fte-i infn pd csn1 rd_fcc" description="Connection to the 'fte-i infn pd csn1 rd_fcc' query in the workbook." type="5" refreshedVersion="0" background="1" saveData="1">
    <dbPr connection="Provider=Microsoft.Mashup.OleDb.1;Data Source=$Workbook$;Location=&quot;fte-i infn pd csn1 rd_fcc&quot;;Extended Properties=&quot;&quot;" command="SELECT * FROM [fte-i infn pd csn1 rd_fcc]"/>
  </connection>
  <connection id="12" xr16:uid="{5D25A4DF-368A-4EB2-87E1-51B784302C9B}" keepAlive="1" name="Query - fte-i infn pi csn1 rd_fcc" description="Connection to the 'fte-i infn pi csn1 rd_fcc' query in the workbook." type="5" refreshedVersion="0" background="1" saveData="1">
    <dbPr connection="Provider=Microsoft.Mashup.OleDb.1;Data Source=$Workbook$;Location=&quot;fte-i infn pi csn1 rd_fcc&quot;;Extended Properties=&quot;&quot;" command="SELECT * FROM [fte-i infn pi csn1 rd_fcc]"/>
  </connection>
  <connection id="13" xr16:uid="{746F5E92-14BE-499B-8A91-B65F3B19F8B1}" keepAlive="1" name="Query - fte-i infn pi csn1 rd_fcc (2)" description="Connection to the 'fte-i infn pi csn1 rd_fcc (2)' query in the workbook." type="5" refreshedVersion="0" background="1" saveData="1">
    <dbPr connection="Provider=Microsoft.Mashup.OleDb.1;Data Source=$Workbook$;Location=&quot;fte-i infn pi csn1 rd_fcc (2)&quot;;Extended Properties=&quot;&quot;" command="SELECT * FROM [fte-i infn pi csn1 rd_fcc (2)]"/>
  </connection>
  <connection id="14" xr16:uid="{B56DF4FD-B6B9-4E51-BD68-4AF7A1999FDD}" keepAlive="1" name="Query - fte-i infn pv csn1 rd_fcc" description="Connection to the 'fte-i infn pv csn1 rd_fcc' query in the workbook." type="5" refreshedVersion="0" background="1" saveData="1">
    <dbPr connection="Provider=Microsoft.Mashup.OleDb.1;Data Source=$Workbook$;Location=&quot;fte-i infn pv csn1 rd_fcc&quot;;Extended Properties=&quot;&quot;" command="SELECT * FROM [fte-i infn pv csn1 rd_fcc]"/>
  </connection>
  <connection id="15" xr16:uid="{044FEA7C-1926-48D9-B6D6-47441F727FAA}" keepAlive="1" name="Query - fte-i infn roma1 csn1 rd_fcc" description="Connection to the 'fte-i infn roma1 csn1 rd_fcc' query in the workbook." type="5" refreshedVersion="0" background="1" saveData="1">
    <dbPr connection="Provider=Microsoft.Mashup.OleDb.1;Data Source=$Workbook$;Location=&quot;fte-i infn roma1 csn1 rd_fcc&quot;;Extended Properties=&quot;&quot;" command="SELECT * FROM [fte-i infn roma1 csn1 rd_fcc]"/>
  </connection>
  <connection id="16" xr16:uid="{D75E0794-C969-4AA3-AB4F-E37518FFA452}" keepAlive="1" name="Query - fte-i infn roma3 csn1 rd_fcc" description="Connection to the 'fte-i infn roma3 csn1 rd_fcc' query in the workbook." type="5" refreshedVersion="0" background="1" saveData="1">
    <dbPr connection="Provider=Microsoft.Mashup.OleDb.1;Data Source=$Workbook$;Location=&quot;fte-i infn roma3 csn1 rd_fcc&quot;;Extended Properties=&quot;&quot;" command="SELECT * FROM [fte-i infn roma3 csn1 rd_fcc]"/>
  </connection>
  <connection id="17" xr16:uid="{88527B9D-7F84-4BC2-967B-8239BE293D9D}" keepAlive="1" name="Query - fte-i infn to csn1 rd_fcc" description="Connection to the 'fte-i infn to csn1 rd_fcc' query in the workbook." type="5" refreshedVersion="0" background="1" saveData="1">
    <dbPr connection="Provider=Microsoft.Mashup.OleDb.1;Data Source=$Workbook$;Location=&quot;fte-i infn to csn1 rd_fcc&quot;;Extended Properties=&quot;&quot;" command="SELECT * FROM [fte-i infn to csn1 rd_fcc]"/>
  </connection>
  <connection id="18" xr16:uid="{AB330698-75CB-4AD5-BCBF-D6827750C18A}" keepAlive="1" name="Query - fte-i infn ud csn1 rd_fcc" description="Connection to the 'fte-i infn ud csn1 rd_fcc' query in the workbook." type="5" refreshedVersion="0" background="1" saveData="1">
    <dbPr connection="Provider=Microsoft.Mashup.OleDb.1;Data Source=$Workbook$;Location=&quot;fte-i infn ud csn1 rd_fcc&quot;;Extended Properties=&quot;&quot;" command="SELECT * FROM [fte-i infn ud csn1 rd_fcc]"/>
  </connection>
  <connection id="19" xr16:uid="{7DCDA386-980A-443B-BAB5-A0DE998C18A2}" keepAlive="1" name="Query - fte-s csn1 rd_fcc" description="Connection to the 'fte-s csn1 rd_fcc' query in the workbook." type="5" refreshedVersion="0" background="1">
    <dbPr connection="Provider=Microsoft.Mashup.OleDb.1;Data Source=$Workbook$;Location=&quot;fte-s csn1 rd_fcc&quot;;Extended Properties=&quot;&quot;" command="SELECT * FROM [fte-s csn1 rd_fcc]"/>
  </connection>
  <connection id="20" xr16:uid="{23F175AC-6274-442D-840D-B084690ACEC7}" keepAlive="1" name="Query - requests-s csn1 rd_fcc" description="Connection to the 'requests-s csn1 rd_fcc' query in the workbook." type="5" refreshedVersion="8" background="1" saveData="1">
    <dbPr connection="Provider=Microsoft.Mashup.OleDb.1;Data Source=$Workbook$;Location=&quot;requests-s csn1 rd_fcc&quot;;Extended Properties=&quot;&quot;" command="SELECT * FROM [requests-s csn1 rd_fcc]"/>
  </connection>
  <connection id="21" xr16:uid="{D5CC7CB9-D905-4CC4-A7F3-5E66405574A7}" keepAlive="1" name="Query - requests-s csn1 rd_fcc (2)" description="Connection to the 'requests-s csn1 rd_fcc (2)' query in the workbook." type="5" refreshedVersion="8" background="1" saveData="1">
    <dbPr connection="Provider=Microsoft.Mashup.OleDb.1;Data Source=$Workbook$;Location=&quot;requests-s csn1 rd_fcc (2)&quot;;Extended Properties=&quot;&quot;" command="SELECT * FROM [requests-s csn1 rd_fcc (2)]"/>
  </connection>
  <connection id="22" xr16:uid="{037BD24F-EFE0-4233-9F40-0730D3B9FF52}" keepAlive="1" name="Query - requests-s csn1 rd_fcc(1)" description="Connection to the 'requests-s csn1 rd_fcc(1)' query in the workbook." type="5" refreshedVersion="8" background="1" saveData="1">
    <dbPr connection="Provider=Microsoft.Mashup.OleDb.1;Data Source=$Workbook$;Location=&quot;requests-s csn1 rd_fcc(1)&quot;;Extended Properties=&quot;&quot;" command="SELECT * FROM [requests-s csn1 rd_fcc(1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<sst xmlns="http://schemas.openxmlformats.org/spreadsheetml/2006/main" count="1772" uniqueCount="579">
  <si>
    <t>FTE</t>
  </si>
  <si>
    <t>BA</t>
  </si>
  <si>
    <t>BO</t>
  </si>
  <si>
    <t>CT</t>
  </si>
  <si>
    <t>FE</t>
  </si>
  <si>
    <t>LE</t>
  </si>
  <si>
    <t>LNF</t>
  </si>
  <si>
    <t>MI</t>
  </si>
  <si>
    <t>PD</t>
  </si>
  <si>
    <t>PI</t>
  </si>
  <si>
    <t>PV</t>
  </si>
  <si>
    <t>TO</t>
  </si>
  <si>
    <t>Sezione</t>
  </si>
  <si>
    <t>FTE FCC</t>
  </si>
  <si>
    <t>FTE altro</t>
  </si>
  <si>
    <t>FTE tot</t>
  </si>
  <si>
    <t>R/T total</t>
  </si>
  <si>
    <t>CT.DTZ</t>
  </si>
  <si>
    <t>FE.DTZ</t>
  </si>
  <si>
    <t>FI.DTZ</t>
  </si>
  <si>
    <t>LE.DTZ</t>
  </si>
  <si>
    <t>PD.DTZ</t>
  </si>
  <si>
    <t>PV.DTZ</t>
  </si>
  <si>
    <t>RM1.DTZ</t>
  </si>
  <si>
    <t>RM3.DTZ</t>
  </si>
  <si>
    <t>TO.DTZ</t>
  </si>
  <si>
    <t>Totali</t>
  </si>
  <si>
    <t>TOTALI</t>
  </si>
  <si>
    <t>Metab.</t>
  </si>
  <si>
    <t>Resp.</t>
  </si>
  <si>
    <t>Conf.</t>
  </si>
  <si>
    <t>Conf. SJ</t>
  </si>
  <si>
    <t>WP</t>
  </si>
  <si>
    <t>FEST</t>
  </si>
  <si>
    <t>FEST SJ</t>
  </si>
  <si>
    <t>Ass.</t>
  </si>
  <si>
    <t>SJ</t>
  </si>
  <si>
    <t>Totale</t>
  </si>
  <si>
    <t>UD.DTZ</t>
  </si>
  <si>
    <t>UD</t>
  </si>
  <si>
    <t>Consumi</t>
  </si>
  <si>
    <t>Trasporti</t>
  </si>
  <si>
    <t>Inventariabile</t>
  </si>
  <si>
    <t>Commenti</t>
  </si>
  <si>
    <t>Totale BA</t>
  </si>
  <si>
    <t>Totale LE</t>
  </si>
  <si>
    <t>Licenze SW</t>
  </si>
  <si>
    <t>WP SJ</t>
  </si>
  <si>
    <t>Gas</t>
  </si>
  <si>
    <t>Totale BO</t>
  </si>
  <si>
    <t>Totale LNF</t>
  </si>
  <si>
    <t>Totale FE</t>
  </si>
  <si>
    <t>Totale MI</t>
  </si>
  <si>
    <t>Totale PI</t>
  </si>
  <si>
    <t>Totale PV</t>
  </si>
  <si>
    <t>Missioni</t>
  </si>
  <si>
    <t>Totale TO</t>
  </si>
  <si>
    <t>Altro</t>
  </si>
  <si>
    <t>Assegnazioni</t>
  </si>
  <si>
    <t>Disponibilita'</t>
  </si>
  <si>
    <t>Sblocchi</t>
  </si>
  <si>
    <t>Restituzioni</t>
  </si>
  <si>
    <t>richiesti</t>
  </si>
  <si>
    <t>Residuo</t>
  </si>
  <si>
    <t>GE.DTZ</t>
  </si>
  <si>
    <t>NA.DTZ</t>
  </si>
  <si>
    <t>cognome</t>
  </si>
  <si>
    <t>nome</t>
  </si>
  <si>
    <t>note</t>
  </si>
  <si>
    <t>struttura</t>
  </si>
  <si>
    <t>modulo</t>
  </si>
  <si>
    <t>contratto</t>
  </si>
  <si>
    <t>profilo</t>
  </si>
  <si>
    <t>Abbrescia</t>
  </si>
  <si>
    <t>Marcello</t>
  </si>
  <si>
    <t>MC_C3M 15 ore</t>
  </si>
  <si>
    <t>G1</t>
  </si>
  <si>
    <t>Associato</t>
  </si>
  <si>
    <t>Incarico di Ricerca scientifica</t>
  </si>
  <si>
    <t/>
  </si>
  <si>
    <t>Scientifica Dottorandi</t>
  </si>
  <si>
    <t>Albergo</t>
  </si>
  <si>
    <t>Sebastiano</t>
  </si>
  <si>
    <t>Alfonsi</t>
  </si>
  <si>
    <t>Fabrizio</t>
  </si>
  <si>
    <t>Dipendente</t>
  </si>
  <si>
    <t>Assegno di Ricerca</t>
  </si>
  <si>
    <t>Scientifica Assegni non INFN</t>
  </si>
  <si>
    <t>Andreazza</t>
  </si>
  <si>
    <t>Attilio</t>
  </si>
  <si>
    <t>Annovi</t>
  </si>
  <si>
    <t>Alberto</t>
  </si>
  <si>
    <t>Ricercatore</t>
  </si>
  <si>
    <t>Azzi</t>
  </si>
  <si>
    <t>Patrizia</t>
  </si>
  <si>
    <t>Primo Ricercatore</t>
  </si>
  <si>
    <t>Azzurri</t>
  </si>
  <si>
    <t>Paolo</t>
  </si>
  <si>
    <t>Bacchetta</t>
  </si>
  <si>
    <t>Nicola</t>
  </si>
  <si>
    <t>Bacci</t>
  </si>
  <si>
    <t>Alberto Luigi</t>
  </si>
  <si>
    <t>Balossino</t>
  </si>
  <si>
    <t>Ilaria</t>
  </si>
  <si>
    <t>Scientifica Enti stranieri</t>
  </si>
  <si>
    <t>Bedeschi</t>
  </si>
  <si>
    <t>Franco</t>
  </si>
  <si>
    <t>Dirigente di Ricerca</t>
  </si>
  <si>
    <t>Bellagamba</t>
  </si>
  <si>
    <t>Lorenzo</t>
  </si>
  <si>
    <t>Giovanni</t>
  </si>
  <si>
    <t>Monica</t>
  </si>
  <si>
    <t>Edoardo</t>
  </si>
  <si>
    <t>Tecnologica Dottorandi</t>
  </si>
  <si>
    <t>Biglietti</t>
  </si>
  <si>
    <t>Michela</t>
  </si>
  <si>
    <t>ROMA3</t>
  </si>
  <si>
    <t>Bortone</t>
  </si>
  <si>
    <t>Boscherini</t>
  </si>
  <si>
    <t>Davide</t>
  </si>
  <si>
    <t>G2</t>
  </si>
  <si>
    <t>Primo Tecnologo</t>
  </si>
  <si>
    <t>Braibant</t>
  </si>
  <si>
    <t>Sylvie</t>
  </si>
  <si>
    <t>Broggi</t>
  </si>
  <si>
    <t>Francesco</t>
  </si>
  <si>
    <t>Caccia</t>
  </si>
  <si>
    <t>Massimo</t>
  </si>
  <si>
    <t>attivita' in HIDRA2 sinergica con RD_FCC</t>
  </si>
  <si>
    <t>Carbone</t>
  </si>
  <si>
    <t>Angelo</t>
  </si>
  <si>
    <t>Carlin</t>
  </si>
  <si>
    <t>Roberto</t>
  </si>
  <si>
    <t>Carloni Calame</t>
  </si>
  <si>
    <t>Carlo Michel</t>
  </si>
  <si>
    <t>Tecnologo</t>
  </si>
  <si>
    <t>Cavasinni</t>
  </si>
  <si>
    <t>Vincenzo</t>
  </si>
  <si>
    <t>Associazione Senior</t>
  </si>
  <si>
    <t>Cervelli</t>
  </si>
  <si>
    <t>Chiarelli</t>
  </si>
  <si>
    <t>Giorgio</t>
  </si>
  <si>
    <t>Ciocci</t>
  </si>
  <si>
    <t>Maria Agnese</t>
  </si>
  <si>
    <t>ART_SCIENCE_C3M  40 ore</t>
  </si>
  <si>
    <t>Cobal</t>
  </si>
  <si>
    <t>Marina</t>
  </si>
  <si>
    <t>Coccaro</t>
  </si>
  <si>
    <t>Andrea</t>
  </si>
  <si>
    <t>GE</t>
  </si>
  <si>
    <t>Scientifica Ricercatori/Professori università</t>
  </si>
  <si>
    <t>Federica</t>
  </si>
  <si>
    <t>D'Anzi</t>
  </si>
  <si>
    <t>Brunella</t>
  </si>
  <si>
    <t>Da Rocha Rolo</t>
  </si>
  <si>
    <t>Manuel Dionisio</t>
  </si>
  <si>
    <t>Stefania</t>
  </si>
  <si>
    <t>De Filippis</t>
  </si>
  <si>
    <t>De Gerone</t>
  </si>
  <si>
    <t>Matteo</t>
  </si>
  <si>
    <t>Antonio</t>
  </si>
  <si>
    <t>Di Micco</t>
  </si>
  <si>
    <t>Biagio</t>
  </si>
  <si>
    <t>Di Nardo</t>
  </si>
  <si>
    <t>AttivitÃ  3M Masterclass Atlas/Eventi locali</t>
  </si>
  <si>
    <t>Diacono</t>
  </si>
  <si>
    <t>Domenico</t>
  </si>
  <si>
    <t>Donvito</t>
  </si>
  <si>
    <t>Giacinto</t>
  </si>
  <si>
    <t>Drebot</t>
  </si>
  <si>
    <t>Illya</t>
  </si>
  <si>
    <t>Falchieri</t>
  </si>
  <si>
    <t>Fanzago</t>
  </si>
  <si>
    <t>Farilla</t>
  </si>
  <si>
    <t>Addolorata</t>
  </si>
  <si>
    <t>Farinelli</t>
  </si>
  <si>
    <t>Riccardo</t>
  </si>
  <si>
    <t>Farinon</t>
  </si>
  <si>
    <t>Dirigente Tecnologo</t>
  </si>
  <si>
    <t>Ferro</t>
  </si>
  <si>
    <t>Francavilla</t>
  </si>
  <si>
    <t>Gabrielli</t>
  </si>
  <si>
    <t>Alessandro</t>
  </si>
  <si>
    <t>Garbolino</t>
  </si>
  <si>
    <t>Sara</t>
  </si>
  <si>
    <t>Garzia</t>
  </si>
  <si>
    <t>Isabella</t>
  </si>
  <si>
    <t>Gaudio</t>
  </si>
  <si>
    <t>Gabriella</t>
  </si>
  <si>
    <t>Giacomelli</t>
  </si>
  <si>
    <t>Attivita' di terza missione 10 ore</t>
  </si>
  <si>
    <t>Giagu</t>
  </si>
  <si>
    <t>Stefano</t>
  </si>
  <si>
    <t>CC3M ART-SCIENCE 25 ORE</t>
  </si>
  <si>
    <t>ROMA1</t>
  </si>
  <si>
    <t>Gorini</t>
  </si>
  <si>
    <t>Grancagnolo</t>
  </si>
  <si>
    <t>Greco</t>
  </si>
  <si>
    <t xml:space="preserve">5% RD_FCC affine a C3M-WN_C3M </t>
  </si>
  <si>
    <t>Guerrieri</t>
  </si>
  <si>
    <t>Guiducci</t>
  </si>
  <si>
    <t>Luigi</t>
  </si>
  <si>
    <t>Leone</t>
  </si>
  <si>
    <t>Sandra</t>
  </si>
  <si>
    <t>Ligabue</t>
  </si>
  <si>
    <t>Louka</t>
  </si>
  <si>
    <t>Magdy</t>
  </si>
  <si>
    <t>Lusiani</t>
  </si>
  <si>
    <t>Maggiora</t>
  </si>
  <si>
    <t>Marco</t>
  </si>
  <si>
    <t xml:space="preserve">5% RD_FCC affine a C3M-WN_C3M e viceversa e 10% FEST affine a BESIII </t>
  </si>
  <si>
    <t>Maltoni</t>
  </si>
  <si>
    <t>Fabio</t>
  </si>
  <si>
    <t>Margoni</t>
  </si>
  <si>
    <t>Martino</t>
  </si>
  <si>
    <t>Margotti</t>
  </si>
  <si>
    <t>Anselmo</t>
  </si>
  <si>
    <t>Mattiazzo</t>
  </si>
  <si>
    <t>Serena</t>
  </si>
  <si>
    <t>Messineo</t>
  </si>
  <si>
    <t>Attivita' di IGNITE sinergica con CMS</t>
  </si>
  <si>
    <t>Millesoli</t>
  </si>
  <si>
    <t>Samuele</t>
  </si>
  <si>
    <t>Gianfranco</t>
  </si>
  <si>
    <t>Musenich</t>
  </si>
  <si>
    <t>Nardi</t>
  </si>
  <si>
    <t>Federico</t>
  </si>
  <si>
    <t>Negri</t>
  </si>
  <si>
    <t>25 h MC_C3M  25 h FAMELAB</t>
  </si>
  <si>
    <t>Panareo</t>
  </si>
  <si>
    <t>Panizzo</t>
  </si>
  <si>
    <t>Giancarlo</t>
  </si>
  <si>
    <t>Parodi</t>
  </si>
  <si>
    <t>Perrotta</t>
  </si>
  <si>
    <t>Piccinini</t>
  </si>
  <si>
    <t>Fulvio</t>
  </si>
  <si>
    <t>Pinamonti</t>
  </si>
  <si>
    <t>Michele</t>
  </si>
  <si>
    <t>Pira</t>
  </si>
  <si>
    <t>Cristian</t>
  </si>
  <si>
    <t>LNL</t>
  </si>
  <si>
    <t>Polini</t>
  </si>
  <si>
    <t>Primavera</t>
  </si>
  <si>
    <t>Margherita</t>
  </si>
  <si>
    <t>Punzi</t>
  </si>
  <si>
    <t>Robutti</t>
  </si>
  <si>
    <t>Enrico</t>
  </si>
  <si>
    <t>Rolandi</t>
  </si>
  <si>
    <t>Rossin</t>
  </si>
  <si>
    <t>Santoro</t>
  </si>
  <si>
    <t>Romualdo</t>
  </si>
  <si>
    <t>Scodeggio</t>
  </si>
  <si>
    <t>Sforza</t>
  </si>
  <si>
    <t>Giacomo</t>
  </si>
  <si>
    <t>Sidoti</t>
  </si>
  <si>
    <t>Sola</t>
  </si>
  <si>
    <t>Valentina</t>
  </si>
  <si>
    <t>Spinoso</t>
  </si>
  <si>
    <t>Tenchini</t>
  </si>
  <si>
    <t>Tonelli</t>
  </si>
  <si>
    <t>Guido Emilio</t>
  </si>
  <si>
    <t>Tosi</t>
  </si>
  <si>
    <t>Mia</t>
  </si>
  <si>
    <t>Trincherini</t>
  </si>
  <si>
    <t>Vagnoni</t>
  </si>
  <si>
    <t>Vincenzo Maria</t>
  </si>
  <si>
    <t>Ventura</t>
  </si>
  <si>
    <t>Verducci</t>
  </si>
  <si>
    <t>RD_FCC</t>
  </si>
  <si>
    <t>Hidra2</t>
  </si>
  <si>
    <t>Elmetenawee</t>
  </si>
  <si>
    <t>Totali BA</t>
  </si>
  <si>
    <t>Totale Ricercatori</t>
  </si>
  <si>
    <t>Totale tecnologi</t>
  </si>
  <si>
    <t>Persone</t>
  </si>
  <si>
    <t>Totali BO</t>
  </si>
  <si>
    <t>Totali CT</t>
  </si>
  <si>
    <t>Totali FE</t>
  </si>
  <si>
    <t>Cibinetto</t>
  </si>
  <si>
    <t>Gianluigi</t>
  </si>
  <si>
    <t>Tortorici</t>
  </si>
  <si>
    <t>Totale GE</t>
  </si>
  <si>
    <t>Totale LNL</t>
  </si>
  <si>
    <t>Totale PD</t>
  </si>
  <si>
    <t>Migliorati</t>
  </si>
  <si>
    <t>Mauro</t>
  </si>
  <si>
    <t>Totale RM1</t>
  </si>
  <si>
    <t>Totale RM3</t>
  </si>
  <si>
    <t>Totale UD</t>
  </si>
  <si>
    <t>Totali generali</t>
  </si>
  <si>
    <t>Totale NA</t>
  </si>
  <si>
    <t>Ambrosino</t>
  </si>
  <si>
    <t>NA</t>
  </si>
  <si>
    <t>Cirotto</t>
  </si>
  <si>
    <t>Conventi</t>
  </si>
  <si>
    <t>Francesco Alessandro</t>
  </si>
  <si>
    <t>De Nardo</t>
  </si>
  <si>
    <t>Guglielmo</t>
  </si>
  <si>
    <t>Iorio</t>
  </si>
  <si>
    <t>Alberto Orso Maria</t>
  </si>
  <si>
    <t>Paolucci</t>
  </si>
  <si>
    <t>Pierluigi</t>
  </si>
  <si>
    <t>Rossi</t>
  </si>
  <si>
    <t>Elvira</t>
  </si>
  <si>
    <t>Palla</t>
  </si>
  <si>
    <t>dtz</t>
  </si>
  <si>
    <t>missioni</t>
  </si>
  <si>
    <t>missioni_sj</t>
  </si>
  <si>
    <t>consumo</t>
  </si>
  <si>
    <t>consumo_sj</t>
  </si>
  <si>
    <t>altri_cons</t>
  </si>
  <si>
    <t>trasporti</t>
  </si>
  <si>
    <t>inventario</t>
  </si>
  <si>
    <t>inventario_sj</t>
  </si>
  <si>
    <t>totali</t>
  </si>
  <si>
    <t>totali_sj</t>
  </si>
  <si>
    <t>Ratti</t>
  </si>
  <si>
    <t>Lodovico</t>
  </si>
  <si>
    <t>Polesello</t>
  </si>
  <si>
    <t>Torilla</t>
  </si>
  <si>
    <t>Gianmarco</t>
  </si>
  <si>
    <t>Toffolin</t>
  </si>
  <si>
    <t>Leonardo</t>
  </si>
  <si>
    <t>Scientifica Laureandi Magistrali</t>
  </si>
  <si>
    <t>I 47 vanno messi su consumi SJ</t>
  </si>
  <si>
    <t>Rivetti</t>
  </si>
  <si>
    <t>Spataro</t>
  </si>
  <si>
    <t>Lucchini</t>
  </si>
  <si>
    <t>Totale MIB</t>
  </si>
  <si>
    <t>MIB.DTZ</t>
  </si>
  <si>
    <t>LNL.DTZ</t>
  </si>
  <si>
    <t>Mezzadri</t>
  </si>
  <si>
    <t>Giulio</t>
  </si>
  <si>
    <t>Silici</t>
  </si>
  <si>
    <t>Camera</t>
  </si>
  <si>
    <t>Calorimetro</t>
  </si>
  <si>
    <t>uRwell</t>
  </si>
  <si>
    <t>WP: Acceleratori</t>
  </si>
  <si>
    <t>GE:</t>
  </si>
  <si>
    <t>=</t>
  </si>
  <si>
    <t>Sinergie</t>
  </si>
  <si>
    <t>% sinergie</t>
  </si>
  <si>
    <t>5% AIDAINNOVA sinergico A RD_FCC MC_C3M 5 ore</t>
  </si>
  <si>
    <t>Walaa Mohamed Abdelaziz</t>
  </si>
  <si>
    <t>Pappalettera</t>
  </si>
  <si>
    <t>Tecnologica Ricercatori/Professori università</t>
  </si>
  <si>
    <t>Procacci</t>
  </si>
  <si>
    <t>Francesco Massimiliano</t>
  </si>
  <si>
    <t>10% su sigla SECURITY di CCR</t>
  </si>
  <si>
    <t>AidaInnova</t>
  </si>
  <si>
    <t>Ali</t>
  </si>
  <si>
    <t>Mahmoud</t>
  </si>
  <si>
    <t>Dottorato XXXIX Ciclo</t>
  </si>
  <si>
    <t>Attivita' di terza missione 40 ore</t>
  </si>
  <si>
    <t>Chiapponi</t>
  </si>
  <si>
    <t>20% su Aidannova sinergico con ALICE 10% e RD_FCC 10%</t>
  </si>
  <si>
    <t>Ferrari</t>
  </si>
  <si>
    <t>Attivita di terza missione 10 ore</t>
  </si>
  <si>
    <t>10% AIDAInnova sinergico con ALICE</t>
  </si>
  <si>
    <t>Attivita' di terza missione 60 ore (Asimov) Attivita' di coordinamento e preparazione attivita` 30 ore PLAY_CM3</t>
  </si>
  <si>
    <t>In congedo perche spokesperson di LHCb</t>
  </si>
  <si>
    <t>Vivarelli</t>
  </si>
  <si>
    <t>Iacopo</t>
  </si>
  <si>
    <t>Associato?</t>
  </si>
  <si>
    <t>AidaInnova, EuroLabs, Hidra2</t>
  </si>
  <si>
    <t>POS 20 ore</t>
  </si>
  <si>
    <t>Puglia</t>
  </si>
  <si>
    <t>Sebastiana Maria</t>
  </si>
  <si>
    <t>RTDa PNRR_Samothrace</t>
  </si>
  <si>
    <t>Bandiera</t>
  </si>
  <si>
    <t>Laura</t>
  </si>
  <si>
    <t>Impegno ore Terza Missione ScienzaPerTutti 20 Art&amp;Science 10 Corso di Eccellenza 30 Notte dei ricercatori 5.AIDAINNOVA sinergica a NA62</t>
  </si>
  <si>
    <t>Canale</t>
  </si>
  <si>
    <t>Impegno ore Terza Missione PintOfScience 20 ScienzaPerTutti (SXT) 10ore INFN-KIDS 20 (Openlabs) Corso di Eccellenza 30 Notte dei Ricercatori 10 Porte Aperte al Polo 10.</t>
  </si>
  <si>
    <t>Impegno ore Terza Missione AggiornaMenti 15 Lab2Go 60 INFN-KIDS 10 HOP 20 Stage Estivi 8 Notte Ricercatori 8.EURIZON AIDAINNOVA micrRTubes sinergici a RD_FCC</t>
  </si>
  <si>
    <t>MicroRTubes sinergico a RD_FCC</t>
  </si>
  <si>
    <t>Impegno ore Terza Missione PintOfScienze 15 Art&amp;Science 15 Porte Aperte 15 Stage Estivi 40 Notte dei Ricercatori 25 HOP 20.</t>
  </si>
  <si>
    <t>Gramigna</t>
  </si>
  <si>
    <t>MicriRTube sinergico a RD_FCC</t>
  </si>
  <si>
    <t>Impegno ore Terza Missione INFN-KIDS 20 PINT of scince 20 Art&amp;Science 20 Porte aperte 10 Stage estivi 10 Laboratori di Fisica Moderna 10 Notte dei ricercatori 10.microRTube sinergico a RD_FCC</t>
  </si>
  <si>
    <t>Da definire</t>
  </si>
  <si>
    <t>Paternò</t>
  </si>
  <si>
    <t>Impegno ore Terza Missione C3M_AGGIORNAMENTI 10 Stage Estivi 5 Lab Fisica Moderna 5..</t>
  </si>
  <si>
    <t>AIDAINNOVA sinergico a RD_FCC</t>
  </si>
  <si>
    <t>Cern_Masterclass 20 ore</t>
  </si>
  <si>
    <t>Schiavi</t>
  </si>
  <si>
    <t>Carlo</t>
  </si>
  <si>
    <t>Cern_Masterclass 10 ore</t>
  </si>
  <si>
    <t>Attivita'  in CC3M Art&amp;Science 30 ore Masterclass 10 oreResponsabile del canale Youtube della Sezione di Genova</t>
  </si>
  <si>
    <t>Attivita'  in CC3M AGGIORNAMENTI 40 ore ASIMOV 30 ore Hop 100 ore</t>
  </si>
  <si>
    <t>Attivita'  in CC3M Masterclass 10 oreArt&amp;Science 30 ore</t>
  </si>
  <si>
    <t>Attivita'  in CC3M Art&amp;Science 30 ore</t>
  </si>
  <si>
    <t>Attivita'  in CC3M Art&amp;Science 30 oreLab2Go 20 oreCern_Masterclass 10 ore</t>
  </si>
  <si>
    <t>AidaInnova. Hidra2</t>
  </si>
  <si>
    <t>Aidainnova</t>
  </si>
  <si>
    <t>Attivita' di Terza missione 50 h su MC_C3M</t>
  </si>
  <si>
    <t>Sergio</t>
  </si>
  <si>
    <t>Attivita' di Terza missione 15 h su MC_C3M</t>
  </si>
  <si>
    <t>Miccoli</t>
  </si>
  <si>
    <t>Partecipazione iniziative C3M (in ore)  ART_SCIENCE_C3M 40 Notte della Ricerca e altre iniziative sul territorio 30</t>
  </si>
  <si>
    <t>AIDAINNOVA va intesa come sigla di CSN1 dunque l'afferenza di Margherita Primavera in CSN1 deve essere 80% (e non 70%)Attivita' di Terza missione 30 h su MC_C3M</t>
  </si>
  <si>
    <t>Attivita' di terza missione 50 h SU ASIMOV 30 h su MC_C3M 30 h su RADIOLAB</t>
  </si>
  <si>
    <t>Eurizon, AidaInnova</t>
  </si>
  <si>
    <t>Behtouei</t>
  </si>
  <si>
    <t>Mostafa</t>
  </si>
  <si>
    <t>Bencivenni</t>
  </si>
  <si>
    <t>Bertani</t>
  </si>
  <si>
    <t>Boscolo</t>
  </si>
  <si>
    <t>Manuela</t>
  </si>
  <si>
    <t>Ciarma</t>
  </si>
  <si>
    <t>De Lucia</t>
  </si>
  <si>
    <t>Erika</t>
  </si>
  <si>
    <t>Di Pasquale</t>
  </si>
  <si>
    <t>Domenici</t>
  </si>
  <si>
    <t>Danilo</t>
  </si>
  <si>
    <t>65 ore su su SxT_C3M 65 ore su OCRA_C3M (Resp. Locale) attivitÃ  in AIDAINNOVA sinergica con RD_FCC. AttivitÃ  in PNRR_ROMETECHS5 sinergica con PADME</t>
  </si>
  <si>
    <t>Fransesini</t>
  </si>
  <si>
    <t>Morello</t>
  </si>
  <si>
    <t>Poli Lener</t>
  </si>
  <si>
    <t>Rotondo</t>
  </si>
  <si>
    <t>8 ore su MC_C3M</t>
  </si>
  <si>
    <t>Zobov</t>
  </si>
  <si>
    <t>Mikhail</t>
  </si>
  <si>
    <t>Attivita'  in FCCIS sinergica con RD_FCC</t>
  </si>
  <si>
    <t>attivita'  in AIDAINNOVA sinergica con LHC-b</t>
  </si>
  <si>
    <t>attivita'  in AIDAINNOVA sinergica con BESIII 20 ore su INFN_KIDS_C3M</t>
  </si>
  <si>
    <t>Attivita'  in FCCIS sinergica con RD_FCC. 50 ore di Art&amp; Science CCN3</t>
  </si>
  <si>
    <t>attivita' in AIDAINNOVA sinergica con LHC-b 40 ore su MC_C3M</t>
  </si>
  <si>
    <t>attivita' in AIDAINNOVA sinergica con LHC-b</t>
  </si>
  <si>
    <t>FCCIS</t>
  </si>
  <si>
    <t>AIdaInnova</t>
  </si>
  <si>
    <t>Fonnesu</t>
  </si>
  <si>
    <t>Dorothea</t>
  </si>
  <si>
    <t>I.FAST sinergico con RD_FCC</t>
  </si>
  <si>
    <t>Keppel</t>
  </si>
  <si>
    <t>20% di SAMARA sinergico con RD_FCC5% di MUCOL sinergico con RD_MUCOL</t>
  </si>
  <si>
    <t>I_Fast</t>
  </si>
  <si>
    <t>SAMARA</t>
  </si>
  <si>
    <t xml:space="preserve"> ai fini della CC3M 40 h Progetto RADIOLAB</t>
  </si>
  <si>
    <t>Burdyko</t>
  </si>
  <si>
    <t>Aleksandr</t>
  </si>
  <si>
    <t>Carminati</t>
  </si>
  <si>
    <t>partecipazione a C3M-MC_C3M 40 ore.</t>
  </si>
  <si>
    <t>Mazzeo</t>
  </si>
  <si>
    <t>Elena</t>
  </si>
  <si>
    <t>Nasella</t>
  </si>
  <si>
    <t>Rossetti Conti</t>
  </si>
  <si>
    <t>Turra</t>
  </si>
  <si>
    <t>Ruggero</t>
  </si>
  <si>
    <t>Partecipazione a C3M-MC_C3M40 ore.</t>
  </si>
  <si>
    <t>Marco Toliman</t>
  </si>
  <si>
    <t>Scientifica/Professori universita'</t>
  </si>
  <si>
    <t>Campajola</t>
  </si>
  <si>
    <t>AI_INFN attivita' ATLAS</t>
  </si>
  <si>
    <t>Francesconi</t>
  </si>
  <si>
    <t>AttivitÃ  sinergica Prin e+BOOST</t>
  </si>
  <si>
    <t>Izzo</t>
  </si>
  <si>
    <t>Partecipazione alle attivitÃÂÃÂ  dei progetti LAB2GO_C3M e ART_SCIENCE_C3M per un totale di 130 ore annue</t>
  </si>
  <si>
    <t>Partecipazione all'attivitÃ  del progetto C3M-ART_SCIENCE_C3M</t>
  </si>
  <si>
    <t>Partecipazione all'attivitÃÂÃÂÃÂÃÂÃÂÃÂÃÂÃÂ  del progetto C3M-ART_SCIENCE_C3M</t>
  </si>
  <si>
    <t>AIDAINNOVA SINERGICA A RD_FCCC3M-MC_C3M 10 ore</t>
  </si>
  <si>
    <t>C3M-MC-C3M 10 ore</t>
  </si>
  <si>
    <t>IGNITE SINERGICA A RD_FCCMC_C3M 10 ore</t>
  </si>
  <si>
    <t>Salvioni</t>
  </si>
  <si>
    <t>Ennio</t>
  </si>
  <si>
    <t>POS_C3M 6 ore MC_C3M 10 ore</t>
  </si>
  <si>
    <t>Wyss</t>
  </si>
  <si>
    <t>Jeffery</t>
  </si>
  <si>
    <t>IGNITE  sinergico a RD_FCC</t>
  </si>
  <si>
    <t>Ignite</t>
  </si>
  <si>
    <t>Bettarini</t>
  </si>
  <si>
    <t>AIDAINNOVA sinergico con RD_FCC</t>
  </si>
  <si>
    <t>Buttazzo</t>
  </si>
  <si>
    <t>Dario</t>
  </si>
  <si>
    <t>Casarosa</t>
  </si>
  <si>
    <t>Giulia</t>
  </si>
  <si>
    <t>Affiliato</t>
  </si>
  <si>
    <t xml:space="preserve">C3M-MC - 20 ore </t>
  </si>
  <si>
    <t>Corona</t>
  </si>
  <si>
    <t>Attivita' su AIDA Innova (5%) ha una stretta sinergia con ALICE</t>
  </si>
  <si>
    <t>Attivit? 3M Masterclass Atlas/Eventi locali</t>
  </si>
  <si>
    <t>10h AGGIORNAMEN_C3M</t>
  </si>
  <si>
    <t>Forti</t>
  </si>
  <si>
    <t>Partecipazione HOP (20 ore)</t>
  </si>
  <si>
    <t>XXXVI ciclo di dottorato</t>
  </si>
  <si>
    <t>Khanpour</t>
  </si>
  <si>
    <t>Hamzeh</t>
  </si>
  <si>
    <t>Incarico di Ricerca tecnologica</t>
  </si>
  <si>
    <t>Nitika</t>
  </si>
  <si>
    <t>attivita' IGNITE sinergica con CMS</t>
  </si>
  <si>
    <t xml:space="preserve">C3M-MC 20 ore </t>
  </si>
  <si>
    <t>Pareti</t>
  </si>
  <si>
    <t xml:space="preserve">L2G_C3M 30 ore  Trieste MC_C3M 20 ore  Udine </t>
  </si>
  <si>
    <t>Attivita' IGNITE sinergica a CMS</t>
  </si>
  <si>
    <t>L'attivita' su AIDA Innova (20%) e' sinergica ad ALICE</t>
  </si>
  <si>
    <t>Rizzo</t>
  </si>
  <si>
    <t>Giuliana</t>
  </si>
  <si>
    <t>C3M Partecipazione Lab2Go 20 ore</t>
  </si>
  <si>
    <t xml:space="preserve">XXXVIII ciclo di dottorato </t>
  </si>
  <si>
    <t>AidaInnova, Hidra2</t>
  </si>
  <si>
    <t>Sytov</t>
  </si>
  <si>
    <t>Alexei</t>
  </si>
  <si>
    <t>Trillion</t>
  </si>
  <si>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RTube, Eurizon, Aidainnova</t>
    </r>
  </si>
  <si>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Symbol"/>
        <family val="1"/>
        <charset val="2"/>
      </rPr>
      <t>T</t>
    </r>
    <r>
      <rPr>
        <b/>
        <sz val="11"/>
        <color theme="1"/>
        <rFont val="Calibri"/>
        <family val="2"/>
        <scheme val="minor"/>
      </rPr>
      <t>ube</t>
    </r>
  </si>
  <si>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RTube</t>
    </r>
  </si>
  <si>
    <t>Braghieri</t>
  </si>
  <si>
    <t>Valle</t>
  </si>
  <si>
    <t>G3</t>
  </si>
  <si>
    <t>Nicolo'</t>
  </si>
  <si>
    <t>altri_cons_sj</t>
  </si>
  <si>
    <t>trasporti_sj</t>
  </si>
  <si>
    <t>licenze-SW</t>
  </si>
  <si>
    <t>licenze-SW_sj</t>
  </si>
  <si>
    <t>MIB</t>
  </si>
  <si>
    <t>Ottica sistema laser</t>
  </si>
  <si>
    <t>Ibridi Alluminio</t>
  </si>
  <si>
    <t>PCB per test con raggi X</t>
  </si>
  <si>
    <t>Cavi e componenti</t>
  </si>
  <si>
    <t>Tunnel a vento</t>
  </si>
  <si>
    <t>Termocriostato</t>
  </si>
  <si>
    <t>Componenti per tubi e full size</t>
  </si>
  <si>
    <t>Componenti in fibra carbonio endplate</t>
  </si>
  <si>
    <t>Test setup con tubi</t>
  </si>
  <si>
    <t>Digitizers CAEN, NALU, FERS</t>
  </si>
  <si>
    <t>Meccanica matrice 2x2 DR</t>
  </si>
  <si>
    <t>Filtri</t>
  </si>
  <si>
    <t>SiPM</t>
  </si>
  <si>
    <t>DSiPM schede test</t>
  </si>
  <si>
    <t>DSiPM lavorazione post</t>
  </si>
  <si>
    <t>Trasporto calorimetro al CERN</t>
  </si>
  <si>
    <t>DSiPM sorgente laser</t>
  </si>
  <si>
    <t>PMT per estensione copertura</t>
  </si>
  <si>
    <t>Meccanica cosmici/test beam</t>
  </si>
  <si>
    <t>Cristalli targetta</t>
  </si>
  <si>
    <t>Convertitori W</t>
  </si>
  <si>
    <t>Meccanica test beam</t>
  </si>
  <si>
    <t>Termocoppie irraggiamento</t>
  </si>
  <si>
    <t>Produzione prototipi 50x50  2D</t>
  </si>
  <si>
    <t>Meccanica movimentazioni 50x50</t>
  </si>
  <si>
    <t>Prototipi 10x10</t>
  </si>
  <si>
    <t>CST Suite Nodelock</t>
  </si>
  <si>
    <t>Schede FEB per ARCADIA</t>
  </si>
  <si>
    <t>Dissipatori (SJ quote)</t>
  </si>
  <si>
    <t>No Miss</t>
  </si>
  <si>
    <t>No Miss SJ</t>
  </si>
  <si>
    <t>Trasporti CERN/FNAL</t>
  </si>
  <si>
    <t>Meccanica test box</t>
  </si>
  <si>
    <t>Raffreddamento SiPM</t>
  </si>
  <si>
    <t>Eurizon</t>
  </si>
  <si>
    <t>PS</t>
  </si>
  <si>
    <t>Licenza Autodesk</t>
  </si>
  <si>
    <t>Acceleratore</t>
  </si>
  <si>
    <t>Ascioti</t>
  </si>
  <si>
    <t>MariaElena</t>
  </si>
  <si>
    <t>PG</t>
  </si>
  <si>
    <t>Baldinelli</t>
  </si>
  <si>
    <t>Bilei</t>
  </si>
  <si>
    <t>GianMario</t>
  </si>
  <si>
    <t>Cecchi</t>
  </si>
  <si>
    <t>Claudia</t>
  </si>
  <si>
    <t>Manoni</t>
  </si>
  <si>
    <t>Elisa</t>
  </si>
  <si>
    <t>Martelli</t>
  </si>
  <si>
    <t>Gabriele</t>
  </si>
  <si>
    <t>Fano'</t>
  </si>
  <si>
    <t>Livio</t>
  </si>
  <si>
    <t>Mariani</t>
  </si>
  <si>
    <t>Moscatelli</t>
  </si>
  <si>
    <t>Panella</t>
  </si>
  <si>
    <t>Orlando</t>
  </si>
  <si>
    <t>Passeri</t>
  </si>
  <si>
    <t>Daniele</t>
  </si>
  <si>
    <t>Santocchia</t>
  </si>
  <si>
    <t>Moneta</t>
  </si>
  <si>
    <t>Turrioni</t>
  </si>
  <si>
    <t>Cristiano</t>
  </si>
  <si>
    <t>Totale PG</t>
  </si>
  <si>
    <t>Magherini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</si>
</sst>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1"/>
      <charset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9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4" xfId="0" applyBorder="1"/>
    <xf numFmtId="0" fontId="1" fillId="2" borderId="6" xfId="0" applyFont="1" applyFill="1" applyBorder="1"/>
    <xf numFmtId="0" fontId="1" fillId="2" borderId="8" xfId="0" applyFont="1" applyFill="1" applyBorder="1"/>
    <xf numFmtId="2" fontId="1" fillId="2" borderId="6" xfId="0" applyNumberFormat="1" applyFont="1" applyFill="1" applyBorder="1"/>
    <xf numFmtId="0" fontId="0" fillId="0" borderId="10" xfId="0" applyBorder="1"/>
    <xf numFmtId="0" fontId="0" fillId="0" borderId="11" xfId="0" applyBorder="1"/>
    <xf numFmtId="0" fontId="0" fillId="2" borderId="6" xfId="0" applyFill="1" applyBorder="1"/>
    <xf numFmtId="2" fontId="0" fillId="0" borderId="0" xfId="0" applyNumberFormat="1"/>
    <xf numFmtId="0" fontId="2" fillId="2" borderId="6" xfId="0" applyFont="1" applyFill="1" applyBorder="1"/>
    <xf numFmtId="0" fontId="3" fillId="2" borderId="6" xfId="0" applyFont="1" applyFill="1" applyBorder="1"/>
    <xf numFmtId="0" fontId="3" fillId="2" borderId="5" xfId="0" applyFont="1" applyFill="1" applyBorder="1"/>
    <xf numFmtId="0" fontId="0" fillId="2" borderId="5" xfId="0" applyFill="1" applyBorder="1"/>
    <xf numFmtId="0" fontId="0" fillId="2" borderId="7" xfId="0" applyFill="1" applyBorder="1"/>
    <xf numFmtId="0" fontId="6" fillId="0" borderId="12" xfId="0" applyFont="1" applyBorder="1"/>
    <xf numFmtId="0" fontId="0" fillId="0" borderId="1" xfId="0" applyBorder="1"/>
    <xf numFmtId="0" fontId="0" fillId="0" borderId="3" xfId="0" applyBorder="1"/>
    <xf numFmtId="0" fontId="0" fillId="0" borderId="13" xfId="0" applyBorder="1"/>
    <xf numFmtId="0" fontId="6" fillId="3" borderId="12" xfId="0" applyFont="1" applyFill="1" applyBorder="1"/>
    <xf numFmtId="0" fontId="0" fillId="0" borderId="12" xfId="0" applyBorder="1"/>
    <xf numFmtId="2" fontId="6" fillId="0" borderId="12" xfId="0" applyNumberFormat="1" applyFont="1" applyBorder="1"/>
    <xf numFmtId="0" fontId="0" fillId="0" borderId="9" xfId="0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2" fontId="0" fillId="0" borderId="12" xfId="0" applyNumberFormat="1" applyBorder="1"/>
    <xf numFmtId="0" fontId="0" fillId="4" borderId="3" xfId="0" applyFill="1" applyBorder="1"/>
    <xf numFmtId="1" fontId="0" fillId="0" borderId="10" xfId="0" applyNumberFormat="1" applyBorder="1"/>
    <xf numFmtId="1" fontId="0" fillId="0" borderId="11" xfId="0" applyNumberFormat="1" applyBorder="1"/>
    <xf numFmtId="2" fontId="5" fillId="0" borderId="0" xfId="0" applyNumberFormat="1" applyFont="1"/>
    <xf numFmtId="2" fontId="4" fillId="0" borderId="0" xfId="0" applyNumberFormat="1" applyFont="1"/>
    <xf numFmtId="1" fontId="1" fillId="2" borderId="8" xfId="0" applyNumberFormat="1" applyFont="1" applyFill="1" applyBorder="1"/>
    <xf numFmtId="0" fontId="0" fillId="2" borderId="8" xfId="0" applyFill="1" applyBorder="1"/>
    <xf numFmtId="0" fontId="1" fillId="2" borderId="9" xfId="0" applyFont="1" applyFill="1" applyBorder="1"/>
    <xf numFmtId="0" fontId="1" fillId="2" borderId="14" xfId="0" applyFont="1" applyFill="1" applyBorder="1"/>
    <xf numFmtId="0" fontId="1" fillId="2" borderId="13" xfId="0" applyFont="1" applyFill="1" applyBorder="1"/>
    <xf numFmtId="2" fontId="0" fillId="0" borderId="4" xfId="0" applyNumberFormat="1" applyBorder="1"/>
    <xf numFmtId="0" fontId="0" fillId="2" borderId="1" xfId="0" applyFill="1" applyBorder="1"/>
    <xf numFmtId="0" fontId="0" fillId="0" borderId="14" xfId="0" applyBorder="1"/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2" borderId="10" xfId="0" applyFill="1" applyBorder="1" applyAlignment="1">
      <alignment horizontal="center"/>
    </xf>
    <xf numFmtId="0" fontId="0" fillId="2" borderId="9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/>
    <xf numFmtId="0" fontId="0" fillId="2" borderId="4" xfId="0" applyFill="1" applyBorder="1"/>
    <xf numFmtId="0" fontId="0" fillId="2" borderId="15" xfId="0" applyFill="1" applyBorder="1" applyAlignment="1">
      <alignment horizontal="center"/>
    </xf>
    <xf numFmtId="0" fontId="0" fillId="7" borderId="5" xfId="0" applyFill="1" applyBorder="1"/>
    <xf numFmtId="0" fontId="0" fillId="7" borderId="7" xfId="0" applyFill="1" applyBorder="1"/>
    <xf numFmtId="0" fontId="0" fillId="7" borderId="6" xfId="0" applyFill="1" applyBorder="1"/>
    <xf numFmtId="0" fontId="0" fillId="7" borderId="2" xfId="0" applyFill="1" applyBorder="1"/>
    <xf numFmtId="0" fontId="0" fillId="7" borderId="3" xfId="0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164" fontId="0" fillId="0" borderId="0" xfId="0" applyNumberFormat="1"/>
    <xf numFmtId="164" fontId="1" fillId="6" borderId="12" xfId="0" applyNumberFormat="1" applyFont="1" applyFill="1" applyBorder="1"/>
    <xf numFmtId="164" fontId="1" fillId="6" borderId="0" xfId="0" applyNumberFormat="1" applyFont="1" applyFill="1"/>
    <xf numFmtId="164" fontId="1" fillId="6" borderId="4" xfId="0" applyNumberFormat="1" applyFont="1" applyFill="1" applyBorder="1"/>
    <xf numFmtId="0" fontId="2" fillId="2" borderId="5" xfId="0" applyFont="1" applyFill="1" applyBorder="1"/>
    <xf numFmtId="164" fontId="2" fillId="2" borderId="5" xfId="0" applyNumberFormat="1" applyFont="1" applyFill="1" applyBorder="1"/>
    <xf numFmtId="164" fontId="2" fillId="2" borderId="6" xfId="0" applyNumberFormat="1" applyFont="1" applyFill="1" applyBorder="1"/>
    <xf numFmtId="164" fontId="2" fillId="2" borderId="7" xfId="0" applyNumberFormat="1" applyFont="1" applyFill="1" applyBorder="1"/>
    <xf numFmtId="164" fontId="2" fillId="2" borderId="8" xfId="0" applyNumberFormat="1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7" borderId="1" xfId="0" applyFill="1" applyBorder="1"/>
    <xf numFmtId="0" fontId="1" fillId="2" borderId="7" xfId="0" applyFont="1" applyFill="1" applyBorder="1"/>
    <xf numFmtId="0" fontId="0" fillId="0" borderId="7" xfId="0" applyBorder="1"/>
    <xf numFmtId="164" fontId="1" fillId="6" borderId="9" xfId="0" applyNumberFormat="1" applyFont="1" applyFill="1" applyBorder="1"/>
    <xf numFmtId="164" fontId="1" fillId="6" borderId="14" xfId="0" applyNumberFormat="1" applyFont="1" applyFill="1" applyBorder="1"/>
    <xf numFmtId="164" fontId="1" fillId="6" borderId="13" xfId="0" applyNumberFormat="1" applyFont="1" applyFill="1" applyBorder="1"/>
    <xf numFmtId="165" fontId="0" fillId="0" borderId="12" xfId="0" applyNumberFormat="1" applyBorder="1"/>
    <xf numFmtId="165" fontId="0" fillId="0" borderId="4" xfId="0" applyNumberFormat="1" applyBorder="1"/>
    <xf numFmtId="165" fontId="0" fillId="0" borderId="1" xfId="0" applyNumberFormat="1" applyBorder="1"/>
    <xf numFmtId="165" fontId="0" fillId="0" borderId="3" xfId="0" applyNumberFormat="1" applyBorder="1"/>
    <xf numFmtId="0" fontId="1" fillId="0" borderId="0" xfId="0" applyFont="1"/>
    <xf numFmtId="165" fontId="0" fillId="6" borderId="1" xfId="0" applyNumberFormat="1" applyFill="1" applyBorder="1"/>
    <xf numFmtId="165" fontId="0" fillId="6" borderId="2" xfId="0" applyNumberFormat="1" applyFill="1" applyBorder="1"/>
    <xf numFmtId="165" fontId="1" fillId="6" borderId="3" xfId="0" applyNumberFormat="1" applyFont="1" applyFill="1" applyBorder="1"/>
    <xf numFmtId="165" fontId="0" fillId="6" borderId="0" xfId="0" applyNumberFormat="1" applyFill="1"/>
    <xf numFmtId="165" fontId="1" fillId="6" borderId="4" xfId="0" applyNumberFormat="1" applyFont="1" applyFill="1" applyBorder="1"/>
    <xf numFmtId="165" fontId="0" fillId="6" borderId="12" xfId="0" applyNumberFormat="1" applyFill="1" applyBorder="1"/>
    <xf numFmtId="165" fontId="0" fillId="6" borderId="9" xfId="0" applyNumberFormat="1" applyFill="1" applyBorder="1"/>
    <xf numFmtId="165" fontId="0" fillId="6" borderId="14" xfId="0" applyNumberFormat="1" applyFill="1" applyBorder="1"/>
    <xf numFmtId="0" fontId="0" fillId="7" borderId="8" xfId="0" applyFill="1" applyBorder="1"/>
    <xf numFmtId="165" fontId="0" fillId="0" borderId="0" xfId="0" applyNumberFormat="1"/>
    <xf numFmtId="4" fontId="0" fillId="5" borderId="12" xfId="0" applyNumberFormat="1" applyFill="1" applyBorder="1"/>
    <xf numFmtId="4" fontId="0" fillId="5" borderId="0" xfId="0" applyNumberFormat="1" applyFill="1"/>
    <xf numFmtId="4" fontId="0" fillId="5" borderId="4" xfId="0" applyNumberFormat="1" applyFill="1" applyBorder="1"/>
    <xf numFmtId="4" fontId="2" fillId="2" borderId="5" xfId="0" applyNumberFormat="1" applyFont="1" applyFill="1" applyBorder="1"/>
    <xf numFmtId="4" fontId="2" fillId="2" borderId="6" xfId="0" applyNumberFormat="1" applyFont="1" applyFill="1" applyBorder="1"/>
    <xf numFmtId="4" fontId="2" fillId="2" borderId="7" xfId="0" applyNumberFormat="1" applyFont="1" applyFill="1" applyBorder="1"/>
    <xf numFmtId="164" fontId="2" fillId="2" borderId="1" xfId="0" applyNumberFormat="1" applyFont="1" applyFill="1" applyBorder="1"/>
    <xf numFmtId="164" fontId="2" fillId="2" borderId="3" xfId="0" applyNumberFormat="1" applyFont="1" applyFill="1" applyBorder="1"/>
    <xf numFmtId="0" fontId="6" fillId="0" borderId="11" xfId="0" applyFont="1" applyBorder="1"/>
    <xf numFmtId="2" fontId="6" fillId="0" borderId="11" xfId="0" applyNumberFormat="1" applyFont="1" applyBorder="1"/>
    <xf numFmtId="0" fontId="0" fillId="8" borderId="10" xfId="0" applyFill="1" applyBorder="1"/>
    <xf numFmtId="0" fontId="0" fillId="8" borderId="15" xfId="0" applyFill="1" applyBorder="1"/>
    <xf numFmtId="0" fontId="0" fillId="9" borderId="10" xfId="0" applyFill="1" applyBorder="1"/>
    <xf numFmtId="165" fontId="0" fillId="9" borderId="1" xfId="0" applyNumberFormat="1" applyFill="1" applyBorder="1"/>
    <xf numFmtId="165" fontId="0" fillId="9" borderId="12" xfId="0" applyNumberFormat="1" applyFill="1" applyBorder="1"/>
    <xf numFmtId="0" fontId="0" fillId="10" borderId="10" xfId="0" applyFill="1" applyBorder="1"/>
    <xf numFmtId="165" fontId="0" fillId="10" borderId="10" xfId="0" applyNumberFormat="1" applyFill="1" applyBorder="1"/>
    <xf numFmtId="165" fontId="0" fillId="10" borderId="11" xfId="0" applyNumberFormat="1" applyFill="1" applyBorder="1"/>
    <xf numFmtId="165" fontId="5" fillId="0" borderId="5" xfId="0" applyNumberFormat="1" applyFont="1" applyBorder="1"/>
    <xf numFmtId="165" fontId="5" fillId="0" borderId="7" xfId="0" applyNumberFormat="1" applyFont="1" applyBorder="1"/>
    <xf numFmtId="165" fontId="2" fillId="8" borderId="8" xfId="0" applyNumberFormat="1" applyFont="1" applyFill="1" applyBorder="1"/>
    <xf numFmtId="0" fontId="0" fillId="10" borderId="11" xfId="0" applyFill="1" applyBorder="1"/>
    <xf numFmtId="165" fontId="1" fillId="6" borderId="0" xfId="0" applyNumberFormat="1" applyFont="1" applyFill="1"/>
    <xf numFmtId="165" fontId="2" fillId="2" borderId="6" xfId="0" applyNumberFormat="1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1" xfId="0" applyFont="1" applyFill="1" applyBorder="1"/>
    <xf numFmtId="0" fontId="1" fillId="4" borderId="3" xfId="0" applyFont="1" applyFill="1" applyBorder="1"/>
    <xf numFmtId="0" fontId="1" fillId="4" borderId="12" xfId="0" applyFont="1" applyFill="1" applyBorder="1"/>
    <xf numFmtId="0" fontId="1" fillId="4" borderId="4" xfId="0" applyFont="1" applyFill="1" applyBorder="1"/>
    <xf numFmtId="0" fontId="2" fillId="2" borderId="12" xfId="0" applyFont="1" applyFill="1" applyBorder="1"/>
    <xf numFmtId="2" fontId="1" fillId="2" borderId="7" xfId="0" applyNumberFormat="1" applyFont="1" applyFill="1" applyBorder="1"/>
    <xf numFmtId="1" fontId="2" fillId="2" borderId="5" xfId="0" applyNumberFormat="1" applyFont="1" applyFill="1" applyBorder="1"/>
    <xf numFmtId="2" fontId="2" fillId="2" borderId="7" xfId="0" applyNumberFormat="1" applyFont="1" applyFill="1" applyBorder="1"/>
    <xf numFmtId="0" fontId="1" fillId="2" borderId="0" xfId="0" applyFont="1" applyFill="1"/>
    <xf numFmtId="1" fontId="1" fillId="2" borderId="6" xfId="0" applyNumberFormat="1" applyFont="1" applyFill="1" applyBorder="1"/>
    <xf numFmtId="0" fontId="2" fillId="2" borderId="7" xfId="0" applyFont="1" applyFill="1" applyBorder="1"/>
    <xf numFmtId="2" fontId="1" fillId="2" borderId="2" xfId="0" applyNumberFormat="1" applyFont="1" applyFill="1" applyBorder="1"/>
    <xf numFmtId="2" fontId="1" fillId="2" borderId="0" xfId="0" applyNumberFormat="1" applyFont="1" applyFill="1"/>
    <xf numFmtId="0" fontId="1" fillId="2" borderId="2" xfId="0" applyFont="1" applyFill="1" applyBorder="1"/>
    <xf numFmtId="2" fontId="2" fillId="2" borderId="5" xfId="0" applyNumberFormat="1" applyFont="1" applyFill="1" applyBorder="1"/>
    <xf numFmtId="0" fontId="2" fillId="2" borderId="1" xfId="0" applyFont="1" applyFill="1" applyBorder="1"/>
    <xf numFmtId="2" fontId="3" fillId="2" borderId="6" xfId="0" applyNumberFormat="1" applyFont="1" applyFill="1" applyBorder="1"/>
    <xf numFmtId="1" fontId="3" fillId="2" borderId="6" xfId="0" applyNumberFormat="1" applyFont="1" applyFill="1" applyBorder="1"/>
    <xf numFmtId="2" fontId="3" fillId="2" borderId="5" xfId="0" applyNumberFormat="1" applyFont="1" applyFill="1" applyBorder="1"/>
    <xf numFmtId="2" fontId="3" fillId="2" borderId="7" xfId="0" applyNumberFormat="1" applyFont="1" applyFill="1" applyBorder="1"/>
    <xf numFmtId="0" fontId="4" fillId="0" borderId="12" xfId="0" applyFont="1" applyBorder="1"/>
    <xf numFmtId="2" fontId="4" fillId="0" borderId="4" xfId="0" applyNumberFormat="1" applyFont="1" applyBorder="1"/>
    <xf numFmtId="2" fontId="2" fillId="3" borderId="7" xfId="0" applyNumberFormat="1" applyFont="1" applyFill="1" applyBorder="1"/>
    <xf numFmtId="0" fontId="1" fillId="0" borderId="12" xfId="0" applyFont="1" applyBorder="1"/>
    <xf numFmtId="0" fontId="1" fillId="4" borderId="9" xfId="0" applyFont="1" applyFill="1" applyBorder="1"/>
    <xf numFmtId="0" fontId="1" fillId="4" borderId="13" xfId="0" applyFont="1" applyFill="1" applyBorder="1"/>
    <xf numFmtId="164" fontId="5" fillId="2" borderId="0" xfId="0" applyNumberFormat="1" applyFont="1" applyFill="1"/>
    <xf numFmtId="0" fontId="5" fillId="2" borderId="0" xfId="0" applyFont="1" applyFill="1"/>
    <xf numFmtId="2" fontId="4" fillId="0" borderId="12" xfId="0" applyNumberFormat="1" applyFont="1" applyBorder="1"/>
    <xf numFmtId="2" fontId="1" fillId="0" borderId="0" xfId="0" applyNumberFormat="1" applyFont="1"/>
    <xf numFmtId="0" fontId="0" fillId="0" borderId="4" xfId="0" applyBorder="1" applyAlignment="1">
      <alignment horizontal="center"/>
    </xf>
    <xf numFmtId="165" fontId="1" fillId="6" borderId="13" xfId="0" applyNumberFormat="1" applyFont="1" applyFill="1" applyBorder="1"/>
    <xf numFmtId="165" fontId="2" fillId="2" borderId="5" xfId="0" applyNumberFormat="1" applyFont="1" applyFill="1" applyBorder="1"/>
    <xf numFmtId="165" fontId="0" fillId="8" borderId="1" xfId="0" applyNumberFormat="1" applyFill="1" applyBorder="1"/>
    <xf numFmtId="165" fontId="0" fillId="8" borderId="12" xfId="0" applyNumberFormat="1" applyFill="1" applyBorder="1"/>
    <xf numFmtId="0" fontId="0" fillId="9" borderId="11" xfId="0" applyFill="1" applyBorder="1"/>
    <xf numFmtId="165" fontId="2" fillId="9" borderId="15" xfId="0" applyNumberFormat="1" applyFont="1" applyFill="1" applyBorder="1"/>
    <xf numFmtId="165" fontId="0" fillId="9" borderId="9" xfId="0" applyNumberFormat="1" applyFill="1" applyBorder="1"/>
    <xf numFmtId="165" fontId="2" fillId="10" borderId="15" xfId="0" applyNumberFormat="1" applyFont="1" applyFill="1" applyBorder="1"/>
    <xf numFmtId="165" fontId="0" fillId="10" borderId="15" xfId="0" applyNumberFormat="1" applyFill="1" applyBorder="1"/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164" fontId="1" fillId="6" borderId="8" xfId="0" applyNumberFormat="1" applyFont="1" applyFill="1" applyBorder="1"/>
    <xf numFmtId="0" fontId="2" fillId="2" borderId="8" xfId="0" applyFont="1" applyFill="1" applyBorder="1"/>
    <xf numFmtId="0" fontId="0" fillId="11" borderId="16" xfId="0" applyFill="1" applyBorder="1"/>
    <xf numFmtId="0" fontId="0" fillId="11" borderId="17" xfId="0" applyFill="1" applyBorder="1"/>
    <xf numFmtId="0" fontId="1" fillId="11" borderId="12" xfId="0" applyFont="1" applyFill="1" applyBorder="1"/>
    <xf numFmtId="0" fontId="1" fillId="11" borderId="4" xfId="0" applyFont="1" applyFill="1" applyBorder="1"/>
    <xf numFmtId="0" fontId="1" fillId="11" borderId="0" xfId="0" applyFont="1" applyFill="1"/>
    <xf numFmtId="2" fontId="0" fillId="11" borderId="18" xfId="0" applyNumberFormat="1" applyFill="1" applyBorder="1"/>
    <xf numFmtId="2" fontId="1" fillId="0" borderId="12" xfId="0" applyNumberFormat="1" applyFont="1" applyBorder="1"/>
    <xf numFmtId="2" fontId="1" fillId="0" borderId="4" xfId="0" applyNumberFormat="1" applyFont="1" applyBorder="1"/>
    <xf numFmtId="1" fontId="1" fillId="0" borderId="12" xfId="0" applyNumberFormat="1" applyFont="1" applyBorder="1"/>
    <xf numFmtId="2" fontId="8" fillId="0" borderId="12" xfId="0" applyNumberFormat="1" applyFont="1" applyBorder="1"/>
    <xf numFmtId="0" fontId="0" fillId="11" borderId="16" xfId="0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2" fontId="8" fillId="0" borderId="12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/>
    </xf>
    <xf numFmtId="0" fontId="1" fillId="11" borderId="0" xfId="0" applyFont="1" applyFill="1" applyAlignment="1">
      <alignment vertical="center"/>
    </xf>
    <xf numFmtId="1" fontId="1" fillId="0" borderId="12" xfId="0" applyNumberFormat="1" applyFont="1" applyBorder="1" applyAlignment="1">
      <alignment vertical="center"/>
    </xf>
    <xf numFmtId="2" fontId="0" fillId="11" borderId="18" xfId="0" applyNumberFormat="1" applyFill="1" applyBorder="1" applyAlignment="1">
      <alignment vertical="center"/>
    </xf>
    <xf numFmtId="2" fontId="1" fillId="0" borderId="12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11" borderId="18" xfId="0" applyFill="1" applyBorder="1"/>
    <xf numFmtId="2" fontId="1" fillId="4" borderId="6" xfId="0" applyNumberFormat="1" applyFont="1" applyFill="1" applyBorder="1"/>
    <xf numFmtId="2" fontId="1" fillId="11" borderId="12" xfId="0" applyNumberFormat="1" applyFont="1" applyFill="1" applyBorder="1"/>
    <xf numFmtId="2" fontId="1" fillId="11" borderId="4" xfId="0" applyNumberFormat="1" applyFont="1" applyFill="1" applyBorder="1"/>
    <xf numFmtId="0" fontId="0" fillId="11" borderId="0" xfId="0" applyFill="1"/>
    <xf numFmtId="0" fontId="1" fillId="11" borderId="21" xfId="0" applyFont="1" applyFill="1" applyBorder="1"/>
    <xf numFmtId="0" fontId="1" fillId="11" borderId="22" xfId="0" applyFont="1" applyFill="1" applyBorder="1"/>
    <xf numFmtId="0" fontId="1" fillId="11" borderId="19" xfId="0" applyFont="1" applyFill="1" applyBorder="1"/>
    <xf numFmtId="0" fontId="1" fillId="11" borderId="20" xfId="0" applyFont="1" applyFill="1" applyBorder="1"/>
    <xf numFmtId="0" fontId="1" fillId="0" borderId="9" xfId="0" applyFont="1" applyBorder="1"/>
    <xf numFmtId="0" fontId="1" fillId="0" borderId="13" xfId="0" applyFont="1" applyBorder="1"/>
    <xf numFmtId="1" fontId="1" fillId="2" borderId="5" xfId="0" applyNumberFormat="1" applyFont="1" applyFill="1" applyBorder="1"/>
    <xf numFmtId="1" fontId="2" fillId="2" borderId="7" xfId="0" applyNumberFormat="1" applyFont="1" applyFill="1" applyBorder="1"/>
    <xf numFmtId="2" fontId="0" fillId="11" borderId="17" xfId="0" applyNumberFormat="1" applyFill="1" applyBorder="1"/>
    <xf numFmtId="2" fontId="1" fillId="11" borderId="0" xfId="0" applyNumberFormat="1" applyFont="1" applyFill="1"/>
    <xf numFmtId="2" fontId="1" fillId="11" borderId="4" xfId="0" applyNumberFormat="1" applyFont="1" applyFill="1" applyBorder="1" applyAlignment="1">
      <alignment vertical="center"/>
    </xf>
    <xf numFmtId="2" fontId="3" fillId="11" borderId="12" xfId="0" applyNumberFormat="1" applyFont="1" applyFill="1" applyBorder="1"/>
    <xf numFmtId="2" fontId="3" fillId="11" borderId="4" xfId="0" applyNumberFormat="1" applyFont="1" applyFill="1" applyBorder="1"/>
    <xf numFmtId="0" fontId="4" fillId="11" borderId="0" xfId="0" applyFont="1" applyFill="1"/>
    <xf numFmtId="2" fontId="4" fillId="11" borderId="0" xfId="0" applyNumberFormat="1" applyFont="1" applyFill="1"/>
    <xf numFmtId="0" fontId="0" fillId="11" borderId="12" xfId="0" applyFill="1" applyBorder="1"/>
    <xf numFmtId="0" fontId="0" fillId="11" borderId="4" xfId="0" applyFill="1" applyBorder="1"/>
    <xf numFmtId="0" fontId="0" fillId="11" borderId="1" xfId="0" applyFill="1" applyBorder="1"/>
    <xf numFmtId="0" fontId="0" fillId="11" borderId="2" xfId="0" applyFill="1" applyBorder="1"/>
    <xf numFmtId="0" fontId="0" fillId="11" borderId="3" xfId="0" applyFill="1" applyBorder="1"/>
    <xf numFmtId="0" fontId="0" fillId="0" borderId="11" xfId="0" applyBorder="1" applyAlignment="1">
      <alignment horizontal="left"/>
    </xf>
    <xf numFmtId="0" fontId="0" fillId="7" borderId="0" xfId="0" applyFill="1"/>
    <xf numFmtId="0" fontId="0" fillId="7" borderId="4" xfId="0" applyFill="1" applyBorder="1"/>
    <xf numFmtId="165" fontId="0" fillId="11" borderId="12" xfId="0" applyNumberFormat="1" applyFill="1" applyBorder="1"/>
    <xf numFmtId="165" fontId="0" fillId="11" borderId="4" xfId="0" applyNumberFormat="1" applyFill="1" applyBorder="1"/>
    <xf numFmtId="165" fontId="2" fillId="2" borderId="9" xfId="0" applyNumberFormat="1" applyFont="1" applyFill="1" applyBorder="1"/>
    <xf numFmtId="165" fontId="2" fillId="2" borderId="14" xfId="0" applyNumberFormat="1" applyFont="1" applyFill="1" applyBorder="1"/>
    <xf numFmtId="165" fontId="2" fillId="2" borderId="13" xfId="0" applyNumberFormat="1" applyFont="1" applyFill="1" applyBorder="1"/>
    <xf numFmtId="0" fontId="0" fillId="0" borderId="0" xfId="0" applyAlignment="1">
      <alignment vertical="center" wrapText="1"/>
    </xf>
    <xf numFmtId="0" fontId="0" fillId="0" borderId="5" xfId="0" applyBorder="1"/>
    <xf numFmtId="165" fontId="0" fillId="7" borderId="1" xfId="0" applyNumberFormat="1" applyFill="1" applyBorder="1"/>
    <xf numFmtId="165" fontId="0" fillId="7" borderId="3" xfId="0" applyNumberFormat="1" applyFill="1" applyBorder="1"/>
    <xf numFmtId="165" fontId="1" fillId="2" borderId="5" xfId="0" applyNumberFormat="1" applyFont="1" applyFill="1" applyBorder="1"/>
    <xf numFmtId="165" fontId="1" fillId="2" borderId="7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2" fontId="1" fillId="0" borderId="7" xfId="0" applyNumberFormat="1" applyFont="1" applyBorder="1"/>
    <xf numFmtId="4" fontId="0" fillId="0" borderId="0" xfId="0" applyNumberFormat="1"/>
    <xf numFmtId="0" fontId="0" fillId="11" borderId="5" xfId="0" applyFill="1" applyBorder="1"/>
    <xf numFmtId="2" fontId="4" fillId="11" borderId="12" xfId="0" applyNumberFormat="1" applyFont="1" applyFill="1" applyBorder="1"/>
    <xf numFmtId="2" fontId="4" fillId="11" borderId="4" xfId="0" applyNumberFormat="1" applyFont="1" applyFill="1" applyBorder="1"/>
    <xf numFmtId="0" fontId="0" fillId="11" borderId="23" xfId="0" applyFill="1" applyBorder="1"/>
    <xf numFmtId="0" fontId="0" fillId="11" borderId="24" xfId="0" applyFill="1" applyBorder="1"/>
    <xf numFmtId="2" fontId="0" fillId="11" borderId="25" xfId="0" applyNumberFormat="1" applyFill="1" applyBorder="1"/>
    <xf numFmtId="165" fontId="1" fillId="6" borderId="12" xfId="0" applyNumberFormat="1" applyFont="1" applyFill="1" applyBorder="1"/>
    <xf numFmtId="0" fontId="0" fillId="0" borderId="1" xfId="0" applyBorder="1"/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</cellXfs>
  <cellStyles count="1">
    <cellStyle name="Normal" xfId="0" builtinId="0"/>
  </cellStyles>
  <dxfs count="19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1" xr16:uid="{F375243D-6CD3-43AC-97B4-0A2CE90D5583}" autoFormatId="16" applyNumberFormats="0" applyBorderFormats="0" applyFontFormats="0" applyPatternFormats="0" applyAlignmentFormats="0" applyWidthHeightFormats="0">
  <queryTableRefresh nextId="29" unboundColumnsRight="2">
    <queryTableFields count="18">
      <queryTableField id="1" name="struttura" tableColumnId="1"/>
      <queryTableField id="2" name="dtz" tableColumnId="2"/>
      <queryTableField id="3" name="missioni" tableColumnId="3"/>
      <queryTableField id="4" name="missioni_sj" tableColumnId="4"/>
      <queryTableField id="5" name="consumo" tableColumnId="5"/>
      <queryTableField id="6" name="consumo_sj" tableColumnId="6"/>
      <queryTableField id="7" name="altri_cons" tableColumnId="7"/>
      <queryTableField id="8" name="altri_cons_sj" tableColumnId="8"/>
      <queryTableField id="11" name="trasporti" tableColumnId="11"/>
      <queryTableField id="12" name="trasporti_sj" tableColumnId="12"/>
      <queryTableField id="15" name="licenze-SW" tableColumnId="15"/>
      <queryTableField id="16" name="licenze-SW_sj" tableColumnId="16"/>
      <queryTableField id="19" name="inventario" tableColumnId="19"/>
      <queryTableField id="20" name="inventario_sj" tableColumnId="20"/>
      <queryTableField id="25" name="totali" tableColumnId="25"/>
      <queryTableField id="26" name="totali_sj" tableColumnId="26"/>
      <queryTableField id="27" dataBound="0" tableColumnId="9"/>
      <queryTableField id="28" dataBound="0" tableColumnId="10"/>
    </queryTableFields>
    <queryTableDeletedFields count="10">
      <deletedField name="seminari"/>
      <deletedField name="seminari_sj"/>
      <deletedField name="pubblicazioni"/>
      <deletedField name="pubblicazioni_sj"/>
      <deletedField name="manutenzione"/>
      <deletedField name="manutenzione_sj"/>
      <deletedField name="apparati"/>
      <deletedField name="apparati_sj"/>
      <deletedField name="spservizi"/>
      <deletedField name="spservizi_sj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63AB42-B4D4-4726-B065-19F37BB9FB5E}" name="requests_s_csn1_rd_fcc__2" displayName="requests_s_csn1_rd_fcc__2" ref="A1:R20" tableType="queryTable" totalsRowShown="0" dataDxfId="18">
  <autoFilter ref="A1:R20" xr:uid="{A363AB42-B4D4-4726-B065-19F37BB9FB5E}"/>
  <tableColumns count="18">
    <tableColumn id="1" xr3:uid="{ABEB73A8-756F-47BF-80B8-AB5DD0C3B200}" uniqueName="1" name="struttura" queryTableFieldId="1" dataDxfId="17"/>
    <tableColumn id="2" xr3:uid="{8DF0CECD-F16F-4CF6-8A40-CB90D13C1957}" uniqueName="2" name="dtz" queryTableFieldId="2" dataDxfId="16"/>
    <tableColumn id="3" xr3:uid="{641D8063-A197-488A-B7DC-BC32461F90BD}" uniqueName="3" name="missioni" queryTableFieldId="3" dataDxfId="15"/>
    <tableColumn id="4" xr3:uid="{58D60BD0-090B-464D-9C00-BB4D1B8BF93E}" uniqueName="4" name="missioni_sj" queryTableFieldId="4" dataDxfId="14"/>
    <tableColumn id="5" xr3:uid="{040854AA-8E92-47E9-8FCF-7872E7BB8BFF}" uniqueName="5" name="consumo" queryTableFieldId="5" dataDxfId="13"/>
    <tableColumn id="6" xr3:uid="{392E2268-0157-4781-9C6F-6B5EADCF8428}" uniqueName="6" name="consumo_sj" queryTableFieldId="6" dataDxfId="12"/>
    <tableColumn id="7" xr3:uid="{FC7CDFB0-A6D7-4A20-8E3D-674DD247FCAC}" uniqueName="7" name="altri_cons" queryTableFieldId="7" dataDxfId="11"/>
    <tableColumn id="8" xr3:uid="{D5073278-56A8-43AF-BF98-B308F1ED0A2B}" uniqueName="8" name="altri_cons_sj" queryTableFieldId="8" dataDxfId="10"/>
    <tableColumn id="11" xr3:uid="{30429A5C-CB91-457A-8226-C19A064E4800}" uniqueName="11" name="trasporti" queryTableFieldId="11" dataDxfId="9"/>
    <tableColumn id="12" xr3:uid="{633256F3-9F2D-4AAA-BF23-BCDD226D8A3E}" uniqueName="12" name="trasporti_sj" queryTableFieldId="12" dataDxfId="8"/>
    <tableColumn id="15" xr3:uid="{B76665B7-5CCC-402D-9347-428E13A30DC4}" uniqueName="15" name="licenze-SW" queryTableFieldId="15" dataDxfId="7"/>
    <tableColumn id="16" xr3:uid="{A189FD6A-D3DD-45E0-8AC4-879FA2077033}" uniqueName="16" name="licenze-SW_sj" queryTableFieldId="16" dataDxfId="6"/>
    <tableColumn id="19" xr3:uid="{08178B90-7B84-4210-91CE-1F388FEE7D12}" uniqueName="19" name="inventario" queryTableFieldId="19" dataDxfId="5"/>
    <tableColumn id="20" xr3:uid="{E9D53F55-2CD3-4965-9FA5-D8B98B73C916}" uniqueName="20" name="inventario_sj" queryTableFieldId="20" dataDxfId="4"/>
    <tableColumn id="25" xr3:uid="{B4C75EE7-7733-4215-B364-DFB098E9650C}" uniqueName="25" name="totali" queryTableFieldId="25" dataDxfId="3"/>
    <tableColumn id="26" xr3:uid="{ED7ECEC8-969A-4118-AF03-3A4D46F9AACF}" uniqueName="26" name="totali_sj" queryTableFieldId="26" dataDxfId="2"/>
    <tableColumn id="9" xr3:uid="{32D663CF-D967-4527-BC7F-C8B57055F931}" uniqueName="9" name="No Miss" queryTableFieldId="27" dataDxfId="1">
      <calculatedColumnFormula>requests_s_csn1_rd_fcc__2[[#This Row],[totali]]-requests_s_csn1_rd_fcc__2[[#This Row],[missioni]]</calculatedColumnFormula>
    </tableColumn>
    <tableColumn id="10" xr3:uid="{EF9A8C0B-7710-4F3F-B1A8-F477BEADCD5C}" uniqueName="10" name="No Miss SJ" queryTableFieldId="28" dataDxfId="0">
      <calculatedColumnFormula>requests_s_csn1_rd_fcc__2[[#This Row],[totali_sj]]-requests_s_csn1_rd_fcc__2[[#This Row],[missioni_sj]]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EC02-0FCF-42C3-907A-376D6205B8DD}">
  <dimension ref="A3:H20"/>
  <sheetViews>
    <sheetView topLeftCell="A6" zoomScale="120" zoomScaleNormal="120" workbookViewId="0">
      <selection activeCell="I12" sqref="I12"/>
    </sheetView>
  </sheetViews>
  <sheetFormatPr defaultRowHeight="14.6"/>
  <cols>
    <col min="2" max="5" width="5.69140625" customWidth="1"/>
    <col min="6" max="6" width="7.4609375" customWidth="1"/>
    <col min="7" max="7" width="10.3046875" customWidth="1"/>
    <col min="8" max="8" width="7.15234375" customWidth="1"/>
  </cols>
  <sheetData>
    <row r="3" spans="1:8">
      <c r="B3" s="231" t="s">
        <v>58</v>
      </c>
      <c r="C3" s="232"/>
      <c r="D3" s="15" t="s">
        <v>59</v>
      </c>
      <c r="E3" s="16"/>
      <c r="F3" s="100" t="s">
        <v>60</v>
      </c>
      <c r="G3" s="102" t="s">
        <v>61</v>
      </c>
      <c r="H3" s="105" t="s">
        <v>63</v>
      </c>
    </row>
    <row r="4" spans="1:8">
      <c r="A4" s="11" t="s">
        <v>12</v>
      </c>
      <c r="B4" s="21" t="s">
        <v>35</v>
      </c>
      <c r="C4" s="17" t="s">
        <v>36</v>
      </c>
      <c r="D4" s="21" t="s">
        <v>35</v>
      </c>
      <c r="E4" s="17" t="s">
        <v>36</v>
      </c>
      <c r="F4" s="101" t="s">
        <v>62</v>
      </c>
      <c r="G4" s="152"/>
      <c r="H4" s="111"/>
    </row>
    <row r="5" spans="1:8">
      <c r="A5" s="98" t="s">
        <v>1</v>
      </c>
      <c r="B5" s="77">
        <v>6.5</v>
      </c>
      <c r="C5" s="78">
        <v>0</v>
      </c>
      <c r="D5" s="77">
        <v>1.5</v>
      </c>
      <c r="E5" s="78"/>
      <c r="F5" s="150"/>
      <c r="G5" s="103">
        <f>E5-F5</f>
        <v>0</v>
      </c>
      <c r="H5" s="106">
        <f>D5+E5-G5</f>
        <v>1.5</v>
      </c>
    </row>
    <row r="6" spans="1:8">
      <c r="A6" s="98" t="s">
        <v>2</v>
      </c>
      <c r="B6" s="75">
        <v>8.5</v>
      </c>
      <c r="C6" s="76">
        <v>5</v>
      </c>
      <c r="D6" s="75">
        <v>6</v>
      </c>
      <c r="E6" s="76">
        <v>5</v>
      </c>
      <c r="F6" s="151"/>
      <c r="G6" s="104">
        <f t="shared" ref="G6:G19" si="0">E6-F6</f>
        <v>5</v>
      </c>
      <c r="H6" s="107">
        <f t="shared" ref="H6:H19" si="1">D6+E6-G6</f>
        <v>6</v>
      </c>
    </row>
    <row r="7" spans="1:8">
      <c r="A7" s="99" t="s">
        <v>17</v>
      </c>
      <c r="B7" s="75">
        <v>1.5</v>
      </c>
      <c r="C7" s="76">
        <v>2</v>
      </c>
      <c r="D7" s="75"/>
      <c r="E7" s="76">
        <v>2</v>
      </c>
      <c r="F7" s="151">
        <v>2</v>
      </c>
      <c r="G7" s="104">
        <f t="shared" si="0"/>
        <v>0</v>
      </c>
      <c r="H7" s="107">
        <f t="shared" si="1"/>
        <v>2</v>
      </c>
    </row>
    <row r="8" spans="1:8">
      <c r="A8" s="98" t="s">
        <v>18</v>
      </c>
      <c r="B8" s="75">
        <v>7</v>
      </c>
      <c r="C8" s="76">
        <v>0</v>
      </c>
      <c r="D8" s="75"/>
      <c r="E8" s="76"/>
      <c r="F8" s="151"/>
      <c r="G8" s="104">
        <f t="shared" si="0"/>
        <v>0</v>
      </c>
      <c r="H8" s="107">
        <f t="shared" si="1"/>
        <v>0</v>
      </c>
    </row>
    <row r="9" spans="1:8">
      <c r="A9" s="98" t="s">
        <v>19</v>
      </c>
      <c r="B9" s="75">
        <v>0.5</v>
      </c>
      <c r="C9" s="76"/>
      <c r="D9" s="75"/>
      <c r="E9" s="76"/>
      <c r="F9" s="151"/>
      <c r="G9" s="104">
        <f t="shared" si="0"/>
        <v>0</v>
      </c>
      <c r="H9" s="107">
        <f t="shared" si="1"/>
        <v>0</v>
      </c>
    </row>
    <row r="10" spans="1:8">
      <c r="A10" s="98" t="s">
        <v>20</v>
      </c>
      <c r="B10" s="75">
        <v>5.5</v>
      </c>
      <c r="C10" s="76">
        <v>0</v>
      </c>
      <c r="D10" s="75"/>
      <c r="E10" s="76"/>
      <c r="F10" s="151"/>
      <c r="G10" s="104">
        <f t="shared" si="0"/>
        <v>0</v>
      </c>
      <c r="H10" s="107">
        <f t="shared" si="1"/>
        <v>0</v>
      </c>
    </row>
    <row r="11" spans="1:8">
      <c r="A11" s="98" t="s">
        <v>6</v>
      </c>
      <c r="B11" s="75">
        <v>12</v>
      </c>
      <c r="C11" s="76">
        <v>0</v>
      </c>
      <c r="D11" s="75">
        <v>7</v>
      </c>
      <c r="E11" s="76"/>
      <c r="F11" s="151"/>
      <c r="G11" s="104">
        <f t="shared" si="0"/>
        <v>0</v>
      </c>
      <c r="H11" s="107">
        <f t="shared" si="1"/>
        <v>7</v>
      </c>
    </row>
    <row r="12" spans="1:8">
      <c r="A12" s="98" t="s">
        <v>7</v>
      </c>
      <c r="B12" s="75">
        <v>4</v>
      </c>
      <c r="C12" s="76">
        <v>10</v>
      </c>
      <c r="D12" s="75">
        <v>0</v>
      </c>
      <c r="E12" s="76">
        <v>10</v>
      </c>
      <c r="F12" s="151"/>
      <c r="G12" s="104">
        <f t="shared" si="0"/>
        <v>10</v>
      </c>
      <c r="H12" s="107">
        <f t="shared" si="1"/>
        <v>0</v>
      </c>
    </row>
    <row r="13" spans="1:8">
      <c r="A13" s="98" t="s">
        <v>21</v>
      </c>
      <c r="B13" s="75">
        <v>3.5</v>
      </c>
      <c r="C13" s="76"/>
      <c r="D13" s="75"/>
      <c r="E13" s="76"/>
      <c r="F13" s="151"/>
      <c r="G13" s="104">
        <f t="shared" si="0"/>
        <v>0</v>
      </c>
      <c r="H13" s="107">
        <f t="shared" si="1"/>
        <v>0</v>
      </c>
    </row>
    <row r="14" spans="1:8">
      <c r="A14" s="98" t="s">
        <v>9</v>
      </c>
      <c r="B14" s="75">
        <v>85.5</v>
      </c>
      <c r="C14" s="76">
        <v>21.5</v>
      </c>
      <c r="D14" s="75">
        <v>52</v>
      </c>
      <c r="E14" s="76">
        <v>21.5</v>
      </c>
      <c r="F14" s="151"/>
      <c r="G14" s="104">
        <f>E14-F14+20</f>
        <v>41.5</v>
      </c>
      <c r="H14" s="107">
        <f t="shared" si="1"/>
        <v>32</v>
      </c>
    </row>
    <row r="15" spans="1:8">
      <c r="A15" s="98" t="s">
        <v>22</v>
      </c>
      <c r="B15" s="75">
        <v>4</v>
      </c>
      <c r="C15" s="76">
        <v>1.5</v>
      </c>
      <c r="D15" s="75"/>
      <c r="E15" s="76">
        <v>1.5</v>
      </c>
      <c r="F15" s="151"/>
      <c r="G15" s="104">
        <f t="shared" si="0"/>
        <v>1.5</v>
      </c>
      <c r="H15" s="107">
        <f t="shared" si="1"/>
        <v>0</v>
      </c>
    </row>
    <row r="16" spans="1:8">
      <c r="A16" s="98" t="s">
        <v>23</v>
      </c>
      <c r="B16" s="75">
        <v>0.5</v>
      </c>
      <c r="C16" s="76"/>
      <c r="D16" s="75"/>
      <c r="E16" s="76"/>
      <c r="F16" s="151"/>
      <c r="G16" s="104">
        <f t="shared" si="0"/>
        <v>0</v>
      </c>
      <c r="H16" s="107">
        <f t="shared" si="1"/>
        <v>0</v>
      </c>
    </row>
    <row r="17" spans="1:8">
      <c r="A17" s="98" t="s">
        <v>24</v>
      </c>
      <c r="B17" s="75">
        <v>0.5</v>
      </c>
      <c r="C17" s="76"/>
      <c r="D17" s="75"/>
      <c r="E17" s="76"/>
      <c r="F17" s="151"/>
      <c r="G17" s="104">
        <f t="shared" si="0"/>
        <v>0</v>
      </c>
      <c r="H17" s="107">
        <f t="shared" si="1"/>
        <v>0</v>
      </c>
    </row>
    <row r="18" spans="1:8">
      <c r="A18" s="98" t="s">
        <v>25</v>
      </c>
      <c r="B18" s="75">
        <v>6</v>
      </c>
      <c r="C18" s="76">
        <v>4.5</v>
      </c>
      <c r="D18" s="75"/>
      <c r="E18" s="76">
        <v>4.5</v>
      </c>
      <c r="F18" s="151"/>
      <c r="G18" s="104">
        <f t="shared" si="0"/>
        <v>4.5</v>
      </c>
      <c r="H18" s="107">
        <f t="shared" si="1"/>
        <v>0</v>
      </c>
    </row>
    <row r="19" spans="1:8">
      <c r="A19" s="98" t="s">
        <v>38</v>
      </c>
      <c r="B19" s="75">
        <v>0.5</v>
      </c>
      <c r="C19" s="76"/>
      <c r="D19" s="75"/>
      <c r="E19" s="76"/>
      <c r="F19" s="151"/>
      <c r="G19" s="154">
        <f t="shared" si="0"/>
        <v>0</v>
      </c>
      <c r="H19" s="156">
        <f t="shared" si="1"/>
        <v>0</v>
      </c>
    </row>
    <row r="20" spans="1:8">
      <c r="A20" s="22" t="s">
        <v>26</v>
      </c>
      <c r="B20" s="108">
        <f t="shared" ref="B20:H20" si="2">SUM(B5:B19)</f>
        <v>146</v>
      </c>
      <c r="C20" s="109">
        <f t="shared" si="2"/>
        <v>44.5</v>
      </c>
      <c r="D20" s="108">
        <f t="shared" si="2"/>
        <v>66.5</v>
      </c>
      <c r="E20" s="109">
        <f t="shared" si="2"/>
        <v>44.5</v>
      </c>
      <c r="F20" s="110">
        <f t="shared" si="2"/>
        <v>2</v>
      </c>
      <c r="G20" s="153">
        <f t="shared" si="2"/>
        <v>62.5</v>
      </c>
      <c r="H20" s="155">
        <f t="shared" si="2"/>
        <v>48.5</v>
      </c>
    </row>
  </sheetData>
  <mergeCells count="1">
    <mergeCell ref="B3:C3"/>
  </mergeCells>
  <pageMargins left="0.7" right="0.7" top="0.75" bottom="0.75" header="0.3" footer="0.3"/>
  <pageSetup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231B-A1DB-48D0-9E5A-8E27906D8F4E}">
  <dimension ref="A2:AA231"/>
  <sheetViews>
    <sheetView topLeftCell="G216" zoomScale="90" zoomScaleNormal="90" workbookViewId="0">
      <selection activeCell="Y215" sqref="Y215"/>
    </sheetView>
  </sheetViews>
  <sheetFormatPr defaultRowHeight="14.6"/>
  <cols>
    <col min="1" max="1" width="12.61328125" customWidth="1"/>
    <col min="2" max="2" width="14.765625" customWidth="1"/>
    <col min="3" max="3" width="4" customWidth="1"/>
    <col min="4" max="4" width="7.765625" customWidth="1"/>
    <col min="5" max="5" width="3.3046875" customWidth="1"/>
    <col min="6" max="6" width="10" customWidth="1"/>
    <col min="7" max="7" width="17.4609375" customWidth="1"/>
    <col min="8" max="8" width="7.53515625" style="8" customWidth="1"/>
    <col min="9" max="9" width="11.765625" customWidth="1"/>
    <col min="10" max="10" width="5.61328125" customWidth="1"/>
    <col min="11" max="11" width="4.53515625" customWidth="1"/>
    <col min="12" max="12" width="7.07421875" customWidth="1"/>
    <col min="13" max="13" width="3.4609375" customWidth="1"/>
    <col min="14" max="14" width="6.53515625" customWidth="1"/>
    <col min="15" max="15" width="4.765625" customWidth="1"/>
    <col min="16" max="16" width="5.4609375" customWidth="1"/>
    <col min="18" max="18" width="10.07421875" bestFit="1" customWidth="1"/>
  </cols>
  <sheetData>
    <row r="2" spans="1:16">
      <c r="K2" s="117" t="s">
        <v>272</v>
      </c>
      <c r="L2" s="118"/>
      <c r="M2" s="117" t="s">
        <v>273</v>
      </c>
      <c r="N2" s="118"/>
      <c r="O2" s="117" t="s">
        <v>26</v>
      </c>
      <c r="P2" s="118"/>
    </row>
    <row r="3" spans="1:16">
      <c r="A3" s="114" t="s">
        <v>66</v>
      </c>
      <c r="B3" s="115" t="s">
        <v>67</v>
      </c>
      <c r="C3" s="115" t="s">
        <v>68</v>
      </c>
      <c r="D3" s="115" t="s">
        <v>69</v>
      </c>
      <c r="E3" s="115" t="s">
        <v>70</v>
      </c>
      <c r="F3" s="115" t="s">
        <v>71</v>
      </c>
      <c r="G3" s="115" t="s">
        <v>72</v>
      </c>
      <c r="H3" s="182" t="s">
        <v>268</v>
      </c>
      <c r="I3" s="114" t="s">
        <v>340</v>
      </c>
      <c r="J3" s="116" t="s">
        <v>341</v>
      </c>
      <c r="K3" s="141" t="s">
        <v>274</v>
      </c>
      <c r="L3" s="142" t="s">
        <v>0</v>
      </c>
      <c r="M3" s="119" t="s">
        <v>274</v>
      </c>
      <c r="N3" s="120" t="s">
        <v>0</v>
      </c>
      <c r="O3" s="119" t="s">
        <v>274</v>
      </c>
      <c r="P3" s="120" t="s">
        <v>0</v>
      </c>
    </row>
    <row r="4" spans="1:16">
      <c r="A4" s="162" t="s">
        <v>73</v>
      </c>
      <c r="B4" s="163" t="s">
        <v>74</v>
      </c>
      <c r="C4" s="163" t="s">
        <v>75</v>
      </c>
      <c r="D4" s="163" t="s">
        <v>1</v>
      </c>
      <c r="E4" s="163" t="s">
        <v>76</v>
      </c>
      <c r="F4" s="163" t="s">
        <v>77</v>
      </c>
      <c r="G4" s="163" t="s">
        <v>78</v>
      </c>
      <c r="H4" s="167">
        <v>0.2</v>
      </c>
      <c r="I4" s="164"/>
      <c r="J4" s="165"/>
      <c r="K4" s="166">
        <f>IF(IFERROR(FIND("Tecnologo",G4),0)=0,1,0)</f>
        <v>1</v>
      </c>
      <c r="L4" s="195">
        <f>IF(IFERROR(FIND("Tecnologo",G4),0)=0,H4+J4,0)</f>
        <v>0.2</v>
      </c>
      <c r="M4" s="164">
        <f>IF(IFERROR(FIND("Tecnologo",G4),0)=0,0,1)</f>
        <v>0</v>
      </c>
      <c r="N4" s="184">
        <f>IF(IFERROR(FIND("Tecnologo",G4),0)=0,0,H4+J4)</f>
        <v>0</v>
      </c>
      <c r="O4" s="166">
        <f>K4+M4</f>
        <v>1</v>
      </c>
      <c r="P4" s="184">
        <f>L4+N4</f>
        <v>0.2</v>
      </c>
    </row>
    <row r="5" spans="1:16">
      <c r="A5" s="162" t="s">
        <v>152</v>
      </c>
      <c r="B5" s="163" t="s">
        <v>153</v>
      </c>
      <c r="C5" s="163" t="s">
        <v>79</v>
      </c>
      <c r="D5" s="163" t="s">
        <v>1</v>
      </c>
      <c r="E5" s="163" t="s">
        <v>76</v>
      </c>
      <c r="F5" s="163" t="s">
        <v>77</v>
      </c>
      <c r="G5" s="163" t="s">
        <v>80</v>
      </c>
      <c r="H5" s="167">
        <v>0.3</v>
      </c>
      <c r="I5" s="164"/>
      <c r="J5" s="165"/>
      <c r="K5" s="166">
        <f t="shared" ref="K5:K13" si="0">IF(IFERROR(FIND("Tecnologo",G5),0)=0,1,0)</f>
        <v>1</v>
      </c>
      <c r="L5" s="195">
        <f t="shared" ref="L5:L13" si="1">IF(IFERROR(FIND("Tecnologo",G5),0)=0,H5+J5,0)</f>
        <v>0.3</v>
      </c>
      <c r="M5" s="164">
        <f t="shared" ref="M5:M12" si="2">IF(IFERROR(FIND("Tecnologo",G5),0)=0,0,1)</f>
        <v>0</v>
      </c>
      <c r="N5" s="184">
        <f t="shared" ref="N5:N12" si="3">IF(IFERROR(FIND("Tecnologo",G5),0)=0,0,H5+J5)</f>
        <v>0</v>
      </c>
      <c r="O5" s="166">
        <f t="shared" ref="O5:O13" si="4">K5+M5</f>
        <v>1</v>
      </c>
      <c r="P5" s="184">
        <f t="shared" ref="P5:P13" si="5">L5+N5</f>
        <v>0.3</v>
      </c>
    </row>
    <row r="6" spans="1:16">
      <c r="A6" s="162" t="s">
        <v>157</v>
      </c>
      <c r="B6" s="163" t="s">
        <v>99</v>
      </c>
      <c r="C6" s="163" t="s">
        <v>342</v>
      </c>
      <c r="D6" s="163" t="s">
        <v>1</v>
      </c>
      <c r="E6" s="163" t="s">
        <v>76</v>
      </c>
      <c r="F6" s="163" t="s">
        <v>77</v>
      </c>
      <c r="G6" s="163" t="s">
        <v>78</v>
      </c>
      <c r="H6" s="167">
        <v>0.2</v>
      </c>
      <c r="I6" s="164" t="s">
        <v>349</v>
      </c>
      <c r="J6" s="165">
        <v>0.05</v>
      </c>
      <c r="K6" s="166">
        <f t="shared" si="0"/>
        <v>1</v>
      </c>
      <c r="L6" s="195">
        <f t="shared" si="1"/>
        <v>0.25</v>
      </c>
      <c r="M6" s="164">
        <f t="shared" si="2"/>
        <v>0</v>
      </c>
      <c r="N6" s="184">
        <f t="shared" si="3"/>
        <v>0</v>
      </c>
      <c r="O6" s="166">
        <f t="shared" si="4"/>
        <v>1</v>
      </c>
      <c r="P6" s="184">
        <f t="shared" si="5"/>
        <v>0.25</v>
      </c>
    </row>
    <row r="7" spans="1:16">
      <c r="A7" s="162" t="s">
        <v>165</v>
      </c>
      <c r="B7" s="163" t="s">
        <v>166</v>
      </c>
      <c r="C7" s="163" t="s">
        <v>79</v>
      </c>
      <c r="D7" s="163" t="s">
        <v>1</v>
      </c>
      <c r="E7" s="163" t="s">
        <v>120</v>
      </c>
      <c r="F7" s="163" t="s">
        <v>85</v>
      </c>
      <c r="G7" s="163" t="s">
        <v>121</v>
      </c>
      <c r="H7" s="167">
        <v>0.1</v>
      </c>
      <c r="I7" s="164"/>
      <c r="J7" s="165"/>
      <c r="K7" s="166">
        <f t="shared" si="0"/>
        <v>0</v>
      </c>
      <c r="L7" s="195">
        <f t="shared" si="1"/>
        <v>0</v>
      </c>
      <c r="M7" s="164">
        <f t="shared" si="2"/>
        <v>1</v>
      </c>
      <c r="N7" s="184">
        <f t="shared" si="3"/>
        <v>0.1</v>
      </c>
      <c r="O7" s="166">
        <f t="shared" si="4"/>
        <v>1</v>
      </c>
      <c r="P7" s="184">
        <f t="shared" si="5"/>
        <v>0.1</v>
      </c>
    </row>
    <row r="8" spans="1:16">
      <c r="A8" s="162" t="s">
        <v>167</v>
      </c>
      <c r="B8" s="163" t="s">
        <v>168</v>
      </c>
      <c r="C8" s="163" t="s">
        <v>79</v>
      </c>
      <c r="D8" s="163" t="s">
        <v>1</v>
      </c>
      <c r="E8" s="163" t="s">
        <v>120</v>
      </c>
      <c r="F8" s="163" t="s">
        <v>85</v>
      </c>
      <c r="G8" s="163" t="s">
        <v>121</v>
      </c>
      <c r="H8" s="167">
        <v>0.05</v>
      </c>
      <c r="I8" s="164"/>
      <c r="J8" s="165"/>
      <c r="K8" s="166">
        <f t="shared" si="0"/>
        <v>0</v>
      </c>
      <c r="L8" s="195">
        <f t="shared" si="1"/>
        <v>0</v>
      </c>
      <c r="M8" s="164">
        <f t="shared" si="2"/>
        <v>1</v>
      </c>
      <c r="N8" s="184">
        <f t="shared" si="3"/>
        <v>0.05</v>
      </c>
      <c r="O8" s="166">
        <f t="shared" si="4"/>
        <v>1</v>
      </c>
      <c r="P8" s="184">
        <f t="shared" si="5"/>
        <v>0.05</v>
      </c>
    </row>
    <row r="9" spans="1:16">
      <c r="A9" s="162" t="s">
        <v>270</v>
      </c>
      <c r="B9" s="163" t="s">
        <v>343</v>
      </c>
      <c r="C9" s="163" t="s">
        <v>79</v>
      </c>
      <c r="D9" s="163" t="s">
        <v>1</v>
      </c>
      <c r="E9" s="163" t="s">
        <v>76</v>
      </c>
      <c r="F9" s="163" t="s">
        <v>85</v>
      </c>
      <c r="G9" s="163" t="s">
        <v>86</v>
      </c>
      <c r="H9" s="167">
        <v>0</v>
      </c>
      <c r="I9" s="164" t="s">
        <v>549</v>
      </c>
      <c r="J9" s="165">
        <v>1</v>
      </c>
      <c r="K9" s="166">
        <f t="shared" si="0"/>
        <v>1</v>
      </c>
      <c r="L9" s="195">
        <f t="shared" si="1"/>
        <v>1</v>
      </c>
      <c r="M9" s="164">
        <f t="shared" si="2"/>
        <v>0</v>
      </c>
      <c r="N9" s="184">
        <f t="shared" si="3"/>
        <v>0</v>
      </c>
      <c r="O9" s="166">
        <f t="shared" si="4"/>
        <v>1</v>
      </c>
      <c r="P9" s="184">
        <f t="shared" si="5"/>
        <v>1</v>
      </c>
    </row>
    <row r="10" spans="1:16">
      <c r="A10" s="162" t="s">
        <v>205</v>
      </c>
      <c r="B10" s="163" t="s">
        <v>206</v>
      </c>
      <c r="C10" s="163" t="s">
        <v>79</v>
      </c>
      <c r="D10" s="163" t="s">
        <v>1</v>
      </c>
      <c r="E10" s="163" t="s">
        <v>76</v>
      </c>
      <c r="F10" s="163" t="s">
        <v>77</v>
      </c>
      <c r="G10" s="163" t="s">
        <v>80</v>
      </c>
      <c r="H10" s="167">
        <v>0.3</v>
      </c>
      <c r="I10" s="164"/>
      <c r="J10" s="165"/>
      <c r="K10" s="166">
        <f t="shared" si="0"/>
        <v>1</v>
      </c>
      <c r="L10" s="195">
        <f t="shared" si="1"/>
        <v>0.3</v>
      </c>
      <c r="M10" s="164">
        <f t="shared" si="2"/>
        <v>0</v>
      </c>
      <c r="N10" s="184">
        <f t="shared" si="3"/>
        <v>0</v>
      </c>
      <c r="O10" s="166">
        <f t="shared" si="4"/>
        <v>1</v>
      </c>
      <c r="P10" s="184">
        <f t="shared" si="5"/>
        <v>0.3</v>
      </c>
    </row>
    <row r="11" spans="1:16">
      <c r="A11" s="162" t="s">
        <v>344</v>
      </c>
      <c r="B11" s="163" t="s">
        <v>110</v>
      </c>
      <c r="C11" s="163" t="s">
        <v>79</v>
      </c>
      <c r="D11" s="163" t="s">
        <v>1</v>
      </c>
      <c r="E11" s="163" t="s">
        <v>76</v>
      </c>
      <c r="F11" s="163" t="s">
        <v>77</v>
      </c>
      <c r="G11" s="163" t="s">
        <v>345</v>
      </c>
      <c r="H11" s="167">
        <v>0.2</v>
      </c>
      <c r="I11" s="164"/>
      <c r="J11" s="165"/>
      <c r="K11" s="166">
        <f t="shared" si="0"/>
        <v>1</v>
      </c>
      <c r="L11" s="195">
        <f t="shared" si="1"/>
        <v>0.2</v>
      </c>
      <c r="M11" s="164">
        <f t="shared" si="2"/>
        <v>0</v>
      </c>
      <c r="N11" s="184">
        <f t="shared" si="3"/>
        <v>0</v>
      </c>
      <c r="O11" s="166">
        <f t="shared" si="4"/>
        <v>1</v>
      </c>
      <c r="P11" s="184">
        <f t="shared" si="5"/>
        <v>0.2</v>
      </c>
    </row>
    <row r="12" spans="1:16">
      <c r="A12" s="162" t="s">
        <v>346</v>
      </c>
      <c r="B12" s="163" t="s">
        <v>347</v>
      </c>
      <c r="C12" s="163" t="s">
        <v>79</v>
      </c>
      <c r="D12" s="163" t="s">
        <v>1</v>
      </c>
      <c r="E12" s="163" t="s">
        <v>76</v>
      </c>
      <c r="F12" s="163" t="s">
        <v>77</v>
      </c>
      <c r="G12" s="163" t="s">
        <v>113</v>
      </c>
      <c r="H12" s="167">
        <v>0.9</v>
      </c>
      <c r="I12" s="164"/>
      <c r="J12" s="165"/>
      <c r="K12" s="166">
        <f t="shared" si="0"/>
        <v>1</v>
      </c>
      <c r="L12" s="195">
        <f t="shared" si="1"/>
        <v>0.9</v>
      </c>
      <c r="M12" s="164">
        <f t="shared" si="2"/>
        <v>0</v>
      </c>
      <c r="N12" s="184">
        <f t="shared" si="3"/>
        <v>0</v>
      </c>
      <c r="O12" s="166">
        <f t="shared" si="4"/>
        <v>1</v>
      </c>
      <c r="P12" s="184">
        <f t="shared" si="5"/>
        <v>0.9</v>
      </c>
    </row>
    <row r="13" spans="1:16">
      <c r="A13" s="162" t="s">
        <v>257</v>
      </c>
      <c r="B13" s="163" t="s">
        <v>137</v>
      </c>
      <c r="C13" s="163" t="s">
        <v>348</v>
      </c>
      <c r="D13" s="163" t="s">
        <v>1</v>
      </c>
      <c r="E13" s="163" t="s">
        <v>120</v>
      </c>
      <c r="F13" s="163" t="s">
        <v>85</v>
      </c>
      <c r="G13" s="163" t="s">
        <v>121</v>
      </c>
      <c r="H13" s="167">
        <v>0.15</v>
      </c>
      <c r="I13" s="164"/>
      <c r="J13" s="165"/>
      <c r="K13" s="166">
        <f t="shared" si="0"/>
        <v>0</v>
      </c>
      <c r="L13" s="195">
        <f t="shared" si="1"/>
        <v>0</v>
      </c>
      <c r="M13" s="164">
        <f>IF(IFERROR(FIND("Tecnologo",G13),0)=0,0,1)</f>
        <v>1</v>
      </c>
      <c r="N13" s="184">
        <f>IF(IFERROR(FIND("Tecnologo",G13),0)=0,0,H13+J13)</f>
        <v>0.15</v>
      </c>
      <c r="O13" s="166">
        <f t="shared" si="4"/>
        <v>1</v>
      </c>
      <c r="P13" s="184">
        <f t="shared" si="5"/>
        <v>0.15</v>
      </c>
    </row>
    <row r="14" spans="1:16">
      <c r="A14" s="121" t="s">
        <v>271</v>
      </c>
      <c r="B14" s="46"/>
      <c r="C14" s="46"/>
      <c r="D14" s="46"/>
      <c r="E14" s="46"/>
      <c r="F14" s="46"/>
      <c r="G14" s="46"/>
      <c r="H14" s="129">
        <f>SUM(H4:H13)</f>
        <v>2.4</v>
      </c>
      <c r="I14" s="23"/>
      <c r="J14" s="122">
        <f t="shared" ref="J14:P14" si="6">SUM(J4:J13)</f>
        <v>1.05</v>
      </c>
      <c r="K14" s="126">
        <f t="shared" si="6"/>
        <v>7</v>
      </c>
      <c r="L14" s="4">
        <f t="shared" si="6"/>
        <v>3.15</v>
      </c>
      <c r="M14" s="126">
        <f t="shared" si="6"/>
        <v>3</v>
      </c>
      <c r="N14" s="4">
        <f t="shared" si="6"/>
        <v>0.30000000000000004</v>
      </c>
      <c r="O14" s="126">
        <f t="shared" si="6"/>
        <v>10</v>
      </c>
      <c r="P14" s="4">
        <f t="shared" si="6"/>
        <v>3.4499999999999997</v>
      </c>
    </row>
    <row r="15" spans="1:16">
      <c r="A15" s="162" t="s">
        <v>83</v>
      </c>
      <c r="B15" s="163" t="s">
        <v>84</v>
      </c>
      <c r="C15" s="163" t="s">
        <v>79</v>
      </c>
      <c r="D15" s="163" t="s">
        <v>2</v>
      </c>
      <c r="E15" s="163" t="s">
        <v>76</v>
      </c>
      <c r="F15" s="163" t="s">
        <v>85</v>
      </c>
      <c r="G15" s="163" t="s">
        <v>86</v>
      </c>
      <c r="H15" s="167">
        <v>0</v>
      </c>
      <c r="I15" s="168" t="s">
        <v>269</v>
      </c>
      <c r="J15" s="169">
        <v>0.3</v>
      </c>
      <c r="K15" s="166">
        <f>IF(IFERROR(FIND("Tecnologo",G15),0)=0,1,0)</f>
        <v>1</v>
      </c>
      <c r="L15" s="169">
        <f>IF(IFERROR(FIND("Tecnologo",G15),0)=0,H15+J15,0)</f>
        <v>0.3</v>
      </c>
      <c r="M15" s="170">
        <f>IF(IFERROR(FIND("Tecnologo",G15),0)=0,0,1)</f>
        <v>0</v>
      </c>
      <c r="N15" s="169">
        <f>IF(IFERROR(FIND("Tecnologo",G15),0)=0,0,H15+J15)</f>
        <v>0</v>
      </c>
      <c r="O15" s="166">
        <f>K15+M15</f>
        <v>1</v>
      </c>
      <c r="P15" s="184">
        <f>L15+N15</f>
        <v>0.3</v>
      </c>
    </row>
    <row r="16" spans="1:16">
      <c r="A16" s="162" t="s">
        <v>350</v>
      </c>
      <c r="B16" s="163" t="s">
        <v>351</v>
      </c>
      <c r="C16" s="163" t="s">
        <v>352</v>
      </c>
      <c r="D16" s="163" t="s">
        <v>2</v>
      </c>
      <c r="E16" s="163" t="s">
        <v>76</v>
      </c>
      <c r="F16" s="163" t="s">
        <v>77</v>
      </c>
      <c r="G16" s="163" t="s">
        <v>323</v>
      </c>
      <c r="H16" s="167">
        <v>1</v>
      </c>
      <c r="I16" s="168"/>
      <c r="J16" s="169"/>
      <c r="K16" s="166">
        <f t="shared" ref="K16:K32" si="7">IF(IFERROR(FIND("Tecnologo",G16),0)=0,1,0)</f>
        <v>1</v>
      </c>
      <c r="L16" s="169">
        <f t="shared" ref="L16:L33" si="8">IF(IFERROR(FIND("Tecnologo",G16),0)=0,H16+J16,0)</f>
        <v>1</v>
      </c>
      <c r="M16" s="170">
        <f t="shared" ref="M16:M33" si="9">IF(IFERROR(FIND("Tecnologo",G16),0)=0,0,1)</f>
        <v>0</v>
      </c>
      <c r="N16" s="169">
        <f t="shared" ref="N16:N33" si="10">IF(IFERROR(FIND("Tecnologo",G16),0)=0,0,H16+J16)</f>
        <v>0</v>
      </c>
      <c r="O16" s="166">
        <f t="shared" ref="O16:O33" si="11">K16+M16</f>
        <v>1</v>
      </c>
      <c r="P16" s="184">
        <f t="shared" ref="P16:P33" si="12">L16+N16</f>
        <v>1</v>
      </c>
    </row>
    <row r="17" spans="1:16">
      <c r="A17" s="162" t="s">
        <v>108</v>
      </c>
      <c r="B17" s="163" t="s">
        <v>109</v>
      </c>
      <c r="C17" s="163" t="s">
        <v>353</v>
      </c>
      <c r="D17" s="163" t="s">
        <v>2</v>
      </c>
      <c r="E17" s="163" t="s">
        <v>76</v>
      </c>
      <c r="F17" s="163" t="s">
        <v>85</v>
      </c>
      <c r="G17" s="163" t="s">
        <v>95</v>
      </c>
      <c r="H17" s="167">
        <v>0</v>
      </c>
      <c r="I17" s="168" t="s">
        <v>349</v>
      </c>
      <c r="J17" s="169">
        <v>0.05</v>
      </c>
      <c r="K17" s="166">
        <f t="shared" si="7"/>
        <v>1</v>
      </c>
      <c r="L17" s="169">
        <f t="shared" si="8"/>
        <v>0.05</v>
      </c>
      <c r="M17" s="170">
        <f t="shared" si="9"/>
        <v>0</v>
      </c>
      <c r="N17" s="169">
        <f t="shared" si="10"/>
        <v>0</v>
      </c>
      <c r="O17" s="166">
        <f t="shared" si="11"/>
        <v>1</v>
      </c>
      <c r="P17" s="184">
        <f t="shared" si="12"/>
        <v>0.05</v>
      </c>
    </row>
    <row r="18" spans="1:16">
      <c r="A18" s="162" t="s">
        <v>118</v>
      </c>
      <c r="B18" s="163" t="s">
        <v>119</v>
      </c>
      <c r="C18" s="163" t="s">
        <v>79</v>
      </c>
      <c r="D18" s="163" t="s">
        <v>2</v>
      </c>
      <c r="E18" s="163" t="s">
        <v>76</v>
      </c>
      <c r="F18" s="163" t="s">
        <v>85</v>
      </c>
      <c r="G18" s="163" t="s">
        <v>95</v>
      </c>
      <c r="H18" s="167">
        <v>0.05</v>
      </c>
      <c r="I18" s="168" t="s">
        <v>394</v>
      </c>
      <c r="J18" s="169">
        <v>0.05</v>
      </c>
      <c r="K18" s="166">
        <f t="shared" si="7"/>
        <v>1</v>
      </c>
      <c r="L18" s="169">
        <f t="shared" si="8"/>
        <v>0.1</v>
      </c>
      <c r="M18" s="170">
        <f t="shared" si="9"/>
        <v>0</v>
      </c>
      <c r="N18" s="169">
        <f t="shared" si="10"/>
        <v>0</v>
      </c>
      <c r="O18" s="166">
        <f t="shared" si="11"/>
        <v>1</v>
      </c>
      <c r="P18" s="184">
        <f t="shared" si="12"/>
        <v>0.1</v>
      </c>
    </row>
    <row r="19" spans="1:16">
      <c r="A19" s="162" t="s">
        <v>122</v>
      </c>
      <c r="B19" s="163" t="s">
        <v>123</v>
      </c>
      <c r="C19" s="163" t="s">
        <v>79</v>
      </c>
      <c r="D19" s="163" t="s">
        <v>2</v>
      </c>
      <c r="E19" s="163" t="s">
        <v>76</v>
      </c>
      <c r="F19" s="163" t="s">
        <v>77</v>
      </c>
      <c r="G19" s="163" t="s">
        <v>78</v>
      </c>
      <c r="H19" s="167">
        <v>0.8</v>
      </c>
      <c r="I19" s="168" t="s">
        <v>269</v>
      </c>
      <c r="J19" s="169">
        <v>0.2</v>
      </c>
      <c r="K19" s="166">
        <f t="shared" si="7"/>
        <v>1</v>
      </c>
      <c r="L19" s="169">
        <f t="shared" si="8"/>
        <v>1</v>
      </c>
      <c r="M19" s="170">
        <f t="shared" si="9"/>
        <v>0</v>
      </c>
      <c r="N19" s="169">
        <f t="shared" si="10"/>
        <v>0</v>
      </c>
      <c r="O19" s="166">
        <f t="shared" si="11"/>
        <v>1</v>
      </c>
      <c r="P19" s="184">
        <f t="shared" si="12"/>
        <v>1</v>
      </c>
    </row>
    <row r="20" spans="1:16">
      <c r="A20" s="162" t="s">
        <v>129</v>
      </c>
      <c r="B20" s="163" t="s">
        <v>130</v>
      </c>
      <c r="C20" s="163" t="s">
        <v>79</v>
      </c>
      <c r="D20" s="163" t="s">
        <v>2</v>
      </c>
      <c r="E20" s="163" t="s">
        <v>76</v>
      </c>
      <c r="F20" s="163" t="s">
        <v>77</v>
      </c>
      <c r="G20" s="163" t="s">
        <v>78</v>
      </c>
      <c r="H20" s="167">
        <v>0</v>
      </c>
      <c r="I20" s="168"/>
      <c r="J20" s="169"/>
      <c r="K20" s="166">
        <f t="shared" si="7"/>
        <v>1</v>
      </c>
      <c r="L20" s="169">
        <f t="shared" si="8"/>
        <v>0</v>
      </c>
      <c r="M20" s="170">
        <f t="shared" si="9"/>
        <v>0</v>
      </c>
      <c r="N20" s="169">
        <f t="shared" si="10"/>
        <v>0</v>
      </c>
      <c r="O20" s="166">
        <f t="shared" si="11"/>
        <v>1</v>
      </c>
      <c r="P20" s="184">
        <f t="shared" si="12"/>
        <v>0</v>
      </c>
    </row>
    <row r="21" spans="1:16">
      <c r="A21" s="162" t="s">
        <v>354</v>
      </c>
      <c r="B21" s="163" t="s">
        <v>125</v>
      </c>
      <c r="C21" s="163" t="s">
        <v>79</v>
      </c>
      <c r="D21" s="163" t="s">
        <v>2</v>
      </c>
      <c r="E21" s="163" t="s">
        <v>76</v>
      </c>
      <c r="F21" s="163" t="s">
        <v>77</v>
      </c>
      <c r="G21" s="163" t="s">
        <v>80</v>
      </c>
      <c r="H21" s="167">
        <v>0.5</v>
      </c>
      <c r="I21" s="168"/>
      <c r="J21" s="169"/>
      <c r="K21" s="166">
        <f t="shared" si="7"/>
        <v>1</v>
      </c>
      <c r="L21" s="169">
        <f t="shared" si="8"/>
        <v>0.5</v>
      </c>
      <c r="M21" s="170">
        <f t="shared" si="9"/>
        <v>0</v>
      </c>
      <c r="N21" s="169">
        <f t="shared" si="10"/>
        <v>0</v>
      </c>
      <c r="O21" s="166">
        <f t="shared" si="11"/>
        <v>1</v>
      </c>
      <c r="P21" s="184">
        <f t="shared" si="12"/>
        <v>0.5</v>
      </c>
    </row>
    <row r="22" spans="1:16" s="180" customFormat="1" ht="29.15">
      <c r="A22" s="172" t="s">
        <v>171</v>
      </c>
      <c r="B22" s="173" t="s">
        <v>119</v>
      </c>
      <c r="C22" s="173" t="s">
        <v>355</v>
      </c>
      <c r="D22" s="173" t="s">
        <v>2</v>
      </c>
      <c r="E22" s="173" t="s">
        <v>120</v>
      </c>
      <c r="F22" s="173" t="s">
        <v>85</v>
      </c>
      <c r="G22" s="173" t="s">
        <v>121</v>
      </c>
      <c r="H22" s="178">
        <v>0</v>
      </c>
      <c r="I22" s="179" t="s">
        <v>393</v>
      </c>
      <c r="J22" s="175">
        <v>0.2</v>
      </c>
      <c r="K22" s="176">
        <f t="shared" si="7"/>
        <v>0</v>
      </c>
      <c r="L22" s="175">
        <f t="shared" si="8"/>
        <v>0</v>
      </c>
      <c r="M22" s="177">
        <f t="shared" si="9"/>
        <v>1</v>
      </c>
      <c r="N22" s="175">
        <f t="shared" si="10"/>
        <v>0.2</v>
      </c>
      <c r="O22" s="176">
        <f t="shared" si="11"/>
        <v>1</v>
      </c>
      <c r="P22" s="196">
        <f t="shared" si="12"/>
        <v>0.2</v>
      </c>
    </row>
    <row r="23" spans="1:16">
      <c r="A23" s="162" t="s">
        <v>356</v>
      </c>
      <c r="B23" s="163" t="s">
        <v>212</v>
      </c>
      <c r="C23" s="163" t="s">
        <v>79</v>
      </c>
      <c r="D23" s="163" t="s">
        <v>2</v>
      </c>
      <c r="E23" s="163" t="s">
        <v>76</v>
      </c>
      <c r="F23" s="163" t="s">
        <v>77</v>
      </c>
      <c r="G23" s="163" t="s">
        <v>150</v>
      </c>
      <c r="H23" s="167">
        <v>0</v>
      </c>
      <c r="I23" s="168"/>
      <c r="J23" s="169"/>
      <c r="K23" s="166">
        <f t="shared" si="7"/>
        <v>1</v>
      </c>
      <c r="L23" s="169">
        <f t="shared" si="8"/>
        <v>0</v>
      </c>
      <c r="M23" s="170">
        <f t="shared" si="9"/>
        <v>0</v>
      </c>
      <c r="N23" s="169">
        <f t="shared" si="10"/>
        <v>0</v>
      </c>
      <c r="O23" s="166">
        <f t="shared" si="11"/>
        <v>1</v>
      </c>
      <c r="P23" s="184">
        <f t="shared" si="12"/>
        <v>0</v>
      </c>
    </row>
    <row r="24" spans="1:16">
      <c r="A24" s="162" t="s">
        <v>181</v>
      </c>
      <c r="B24" s="163" t="s">
        <v>182</v>
      </c>
      <c r="C24" s="163" t="s">
        <v>79</v>
      </c>
      <c r="D24" s="163" t="s">
        <v>2</v>
      </c>
      <c r="E24" s="163" t="s">
        <v>76</v>
      </c>
      <c r="F24" s="163" t="s">
        <v>77</v>
      </c>
      <c r="G24" s="163" t="s">
        <v>78</v>
      </c>
      <c r="H24" s="167">
        <v>0</v>
      </c>
      <c r="I24" s="168" t="s">
        <v>269</v>
      </c>
      <c r="J24" s="169">
        <v>0.2</v>
      </c>
      <c r="K24" s="166">
        <f t="shared" si="7"/>
        <v>1</v>
      </c>
      <c r="L24" s="169">
        <f t="shared" si="8"/>
        <v>0.2</v>
      </c>
      <c r="M24" s="170">
        <f t="shared" si="9"/>
        <v>0</v>
      </c>
      <c r="N24" s="169">
        <f t="shared" si="10"/>
        <v>0</v>
      </c>
      <c r="O24" s="166">
        <f t="shared" si="11"/>
        <v>1</v>
      </c>
      <c r="P24" s="184">
        <f t="shared" si="12"/>
        <v>0.2</v>
      </c>
    </row>
    <row r="25" spans="1:16" ht="43.75">
      <c r="A25" s="172" t="s">
        <v>189</v>
      </c>
      <c r="B25" s="173" t="s">
        <v>97</v>
      </c>
      <c r="C25" s="173" t="s">
        <v>190</v>
      </c>
      <c r="D25" s="173" t="s">
        <v>2</v>
      </c>
      <c r="E25" s="173" t="s">
        <v>76</v>
      </c>
      <c r="F25" s="173" t="s">
        <v>85</v>
      </c>
      <c r="G25" s="173" t="s">
        <v>95</v>
      </c>
      <c r="H25" s="178">
        <v>0</v>
      </c>
      <c r="I25" s="179" t="s">
        <v>364</v>
      </c>
      <c r="J25" s="175">
        <v>0.4</v>
      </c>
      <c r="K25" s="176">
        <f t="shared" si="7"/>
        <v>1</v>
      </c>
      <c r="L25" s="175">
        <f t="shared" si="8"/>
        <v>0.4</v>
      </c>
      <c r="M25" s="177">
        <f t="shared" si="9"/>
        <v>0</v>
      </c>
      <c r="N25" s="175">
        <f t="shared" si="10"/>
        <v>0</v>
      </c>
      <c r="O25" s="176">
        <f t="shared" si="11"/>
        <v>1</v>
      </c>
      <c r="P25" s="196">
        <f t="shared" si="12"/>
        <v>0.4</v>
      </c>
    </row>
    <row r="26" spans="1:16">
      <c r="A26" s="162" t="s">
        <v>200</v>
      </c>
      <c r="B26" s="163" t="s">
        <v>201</v>
      </c>
      <c r="C26" s="163" t="s">
        <v>79</v>
      </c>
      <c r="D26" s="163" t="s">
        <v>2</v>
      </c>
      <c r="E26" s="163" t="s">
        <v>76</v>
      </c>
      <c r="F26" s="163" t="s">
        <v>77</v>
      </c>
      <c r="G26" s="163" t="s">
        <v>78</v>
      </c>
      <c r="H26" s="167">
        <v>0.2</v>
      </c>
      <c r="I26" s="168"/>
      <c r="J26" s="169"/>
      <c r="K26" s="166">
        <f t="shared" si="7"/>
        <v>1</v>
      </c>
      <c r="L26" s="169">
        <f t="shared" si="8"/>
        <v>0.2</v>
      </c>
      <c r="M26" s="170">
        <f t="shared" si="9"/>
        <v>0</v>
      </c>
      <c r="N26" s="169">
        <f t="shared" si="10"/>
        <v>0</v>
      </c>
      <c r="O26" s="166">
        <f t="shared" si="11"/>
        <v>1</v>
      </c>
      <c r="P26" s="184">
        <f t="shared" si="12"/>
        <v>0.2</v>
      </c>
    </row>
    <row r="27" spans="1:16">
      <c r="A27" s="162" t="s">
        <v>211</v>
      </c>
      <c r="B27" s="163" t="s">
        <v>212</v>
      </c>
      <c r="C27" s="163" t="s">
        <v>357</v>
      </c>
      <c r="D27" s="163" t="s">
        <v>2</v>
      </c>
      <c r="E27" s="163" t="s">
        <v>76</v>
      </c>
      <c r="F27" s="163" t="s">
        <v>77</v>
      </c>
      <c r="G27" s="163" t="s">
        <v>78</v>
      </c>
      <c r="H27" s="167">
        <v>0.05</v>
      </c>
      <c r="I27" s="168"/>
      <c r="J27" s="169"/>
      <c r="K27" s="166">
        <f t="shared" si="7"/>
        <v>1</v>
      </c>
      <c r="L27" s="169">
        <f t="shared" si="8"/>
        <v>0.05</v>
      </c>
      <c r="M27" s="170">
        <f t="shared" si="9"/>
        <v>0</v>
      </c>
      <c r="N27" s="169">
        <f t="shared" si="10"/>
        <v>0</v>
      </c>
      <c r="O27" s="166">
        <f t="shared" si="11"/>
        <v>1</v>
      </c>
      <c r="P27" s="184">
        <f t="shared" si="12"/>
        <v>0.05</v>
      </c>
    </row>
    <row r="28" spans="1:16">
      <c r="A28" s="162" t="s">
        <v>215</v>
      </c>
      <c r="B28" s="163" t="s">
        <v>216</v>
      </c>
      <c r="C28" s="163" t="s">
        <v>358</v>
      </c>
      <c r="D28" s="163" t="s">
        <v>2</v>
      </c>
      <c r="E28" s="163" t="s">
        <v>120</v>
      </c>
      <c r="F28" s="163" t="s">
        <v>85</v>
      </c>
      <c r="G28" s="163" t="s">
        <v>178</v>
      </c>
      <c r="H28" s="167">
        <v>0</v>
      </c>
      <c r="I28" s="168" t="s">
        <v>349</v>
      </c>
      <c r="J28" s="169">
        <v>0.1</v>
      </c>
      <c r="K28" s="166">
        <f t="shared" si="7"/>
        <v>0</v>
      </c>
      <c r="L28" s="169">
        <f t="shared" si="8"/>
        <v>0</v>
      </c>
      <c r="M28" s="170">
        <f t="shared" si="9"/>
        <v>1</v>
      </c>
      <c r="N28" s="169">
        <f t="shared" si="10"/>
        <v>0.1</v>
      </c>
      <c r="O28" s="166">
        <f t="shared" si="11"/>
        <v>1</v>
      </c>
      <c r="P28" s="184">
        <f t="shared" si="12"/>
        <v>0.1</v>
      </c>
    </row>
    <row r="29" spans="1:16">
      <c r="A29" s="162" t="s">
        <v>233</v>
      </c>
      <c r="B29" s="163" t="s">
        <v>148</v>
      </c>
      <c r="C29" s="163" t="s">
        <v>79</v>
      </c>
      <c r="D29" s="163" t="s">
        <v>2</v>
      </c>
      <c r="E29" s="163" t="s">
        <v>76</v>
      </c>
      <c r="F29" s="163" t="s">
        <v>85</v>
      </c>
      <c r="G29" s="163" t="s">
        <v>95</v>
      </c>
      <c r="H29" s="167">
        <v>0</v>
      </c>
      <c r="I29" s="168"/>
      <c r="J29" s="169"/>
      <c r="K29" s="166">
        <f t="shared" si="7"/>
        <v>1</v>
      </c>
      <c r="L29" s="169">
        <f t="shared" si="8"/>
        <v>0</v>
      </c>
      <c r="M29" s="170">
        <f t="shared" si="9"/>
        <v>0</v>
      </c>
      <c r="N29" s="169">
        <f t="shared" si="10"/>
        <v>0</v>
      </c>
      <c r="O29" s="166">
        <f t="shared" si="11"/>
        <v>1</v>
      </c>
      <c r="P29" s="184">
        <f t="shared" si="12"/>
        <v>0</v>
      </c>
    </row>
    <row r="30" spans="1:16">
      <c r="A30" s="162" t="s">
        <v>241</v>
      </c>
      <c r="B30" s="163" t="s">
        <v>182</v>
      </c>
      <c r="C30" s="163" t="s">
        <v>79</v>
      </c>
      <c r="D30" s="163" t="s">
        <v>2</v>
      </c>
      <c r="E30" s="163" t="s">
        <v>76</v>
      </c>
      <c r="F30" s="163" t="s">
        <v>85</v>
      </c>
      <c r="G30" s="163" t="s">
        <v>95</v>
      </c>
      <c r="H30" s="167">
        <v>0.05</v>
      </c>
      <c r="I30" s="168" t="s">
        <v>349</v>
      </c>
      <c r="J30" s="169">
        <v>0.05</v>
      </c>
      <c r="K30" s="166">
        <f t="shared" si="7"/>
        <v>1</v>
      </c>
      <c r="L30" s="169">
        <f t="shared" si="8"/>
        <v>0.1</v>
      </c>
      <c r="M30" s="170">
        <f t="shared" si="9"/>
        <v>0</v>
      </c>
      <c r="N30" s="169">
        <f t="shared" si="10"/>
        <v>0</v>
      </c>
      <c r="O30" s="166">
        <f t="shared" si="11"/>
        <v>1</v>
      </c>
      <c r="P30" s="184">
        <f t="shared" si="12"/>
        <v>0.1</v>
      </c>
    </row>
    <row r="31" spans="1:16">
      <c r="A31" s="162" t="s">
        <v>254</v>
      </c>
      <c r="B31" s="163" t="s">
        <v>160</v>
      </c>
      <c r="C31" s="163" t="s">
        <v>359</v>
      </c>
      <c r="D31" s="163" t="s">
        <v>2</v>
      </c>
      <c r="E31" s="163" t="s">
        <v>76</v>
      </c>
      <c r="F31" s="163" t="s">
        <v>85</v>
      </c>
      <c r="G31" s="163" t="s">
        <v>95</v>
      </c>
      <c r="H31" s="167">
        <v>0.1</v>
      </c>
      <c r="I31" s="168"/>
      <c r="J31" s="169"/>
      <c r="K31" s="166">
        <f t="shared" si="7"/>
        <v>1</v>
      </c>
      <c r="L31" s="169">
        <f t="shared" si="8"/>
        <v>0.1</v>
      </c>
      <c r="M31" s="170">
        <f t="shared" si="9"/>
        <v>0</v>
      </c>
      <c r="N31" s="169">
        <f t="shared" si="10"/>
        <v>0</v>
      </c>
      <c r="O31" s="166">
        <f t="shared" si="11"/>
        <v>1</v>
      </c>
      <c r="P31" s="184">
        <f t="shared" si="12"/>
        <v>0.1</v>
      </c>
    </row>
    <row r="32" spans="1:16">
      <c r="A32" s="162" t="s">
        <v>264</v>
      </c>
      <c r="B32" s="163" t="s">
        <v>265</v>
      </c>
      <c r="C32" s="163" t="s">
        <v>360</v>
      </c>
      <c r="D32" s="163" t="s">
        <v>2</v>
      </c>
      <c r="E32" s="163" t="s">
        <v>76</v>
      </c>
      <c r="F32" s="163" t="s">
        <v>85</v>
      </c>
      <c r="G32" s="163" t="s">
        <v>107</v>
      </c>
      <c r="H32" s="167">
        <v>0</v>
      </c>
      <c r="I32" s="168"/>
      <c r="J32" s="169"/>
      <c r="K32" s="166">
        <f t="shared" si="7"/>
        <v>1</v>
      </c>
      <c r="L32" s="169">
        <f t="shared" si="8"/>
        <v>0</v>
      </c>
      <c r="M32" s="170">
        <f t="shared" si="9"/>
        <v>0</v>
      </c>
      <c r="N32" s="169">
        <f t="shared" si="10"/>
        <v>0</v>
      </c>
      <c r="O32" s="166">
        <f t="shared" si="11"/>
        <v>1</v>
      </c>
      <c r="P32" s="184">
        <f t="shared" si="12"/>
        <v>0</v>
      </c>
    </row>
    <row r="33" spans="1:16">
      <c r="A33" s="162" t="s">
        <v>361</v>
      </c>
      <c r="B33" s="163" t="s">
        <v>362</v>
      </c>
      <c r="C33" s="163" t="s">
        <v>79</v>
      </c>
      <c r="D33" s="163" t="s">
        <v>2</v>
      </c>
      <c r="E33" s="163" t="s">
        <v>76</v>
      </c>
      <c r="F33" s="163" t="s">
        <v>363</v>
      </c>
      <c r="G33" s="163" t="s">
        <v>150</v>
      </c>
      <c r="H33" s="167">
        <v>0.3</v>
      </c>
      <c r="I33" s="168"/>
      <c r="J33" s="169"/>
      <c r="K33" s="166">
        <f>IF(IFERROR(FIND("Tecnologo",G33),0)=0,1,0)</f>
        <v>1</v>
      </c>
      <c r="L33" s="169">
        <f t="shared" si="8"/>
        <v>0.3</v>
      </c>
      <c r="M33" s="170">
        <f t="shared" si="9"/>
        <v>0</v>
      </c>
      <c r="N33" s="169">
        <f t="shared" si="10"/>
        <v>0</v>
      </c>
      <c r="O33" s="166">
        <f t="shared" si="11"/>
        <v>1</v>
      </c>
      <c r="P33" s="184">
        <f t="shared" si="12"/>
        <v>0.3</v>
      </c>
    </row>
    <row r="34" spans="1:16">
      <c r="A34" s="121" t="s">
        <v>275</v>
      </c>
      <c r="B34" s="125"/>
      <c r="C34" s="125"/>
      <c r="D34" s="125"/>
      <c r="E34" s="125"/>
      <c r="F34" s="125"/>
      <c r="G34" s="125"/>
      <c r="H34" s="129">
        <f t="shared" ref="H34:P34" si="13">SUM(H15:H33)</f>
        <v>3.05</v>
      </c>
      <c r="I34" s="23"/>
      <c r="J34" s="122">
        <f t="shared" si="13"/>
        <v>1.55</v>
      </c>
      <c r="K34" s="126">
        <f t="shared" si="13"/>
        <v>17</v>
      </c>
      <c r="L34" s="122">
        <f t="shared" si="13"/>
        <v>4.3</v>
      </c>
      <c r="M34" s="126">
        <f t="shared" si="13"/>
        <v>2</v>
      </c>
      <c r="N34" s="4">
        <f t="shared" si="13"/>
        <v>0.30000000000000004</v>
      </c>
      <c r="O34" s="123">
        <f t="shared" si="13"/>
        <v>19</v>
      </c>
      <c r="P34" s="139">
        <f t="shared" si="13"/>
        <v>4.5999999999999996</v>
      </c>
    </row>
    <row r="35" spans="1:16">
      <c r="A35" s="162" t="s">
        <v>81</v>
      </c>
      <c r="B35" s="163" t="s">
        <v>82</v>
      </c>
      <c r="C35" s="163" t="s">
        <v>365</v>
      </c>
      <c r="D35" s="163" t="s">
        <v>3</v>
      </c>
      <c r="E35" s="163" t="s">
        <v>76</v>
      </c>
      <c r="F35" s="163" t="s">
        <v>77</v>
      </c>
      <c r="G35" s="163" t="s">
        <v>78</v>
      </c>
      <c r="H35" s="167">
        <v>0.1</v>
      </c>
      <c r="I35" s="168" t="s">
        <v>269</v>
      </c>
      <c r="J35" s="169">
        <v>0.1</v>
      </c>
      <c r="K35" s="166">
        <f>IF(IFERROR(FIND("Tecnologo",G35),0)=0,1,0)</f>
        <v>1</v>
      </c>
      <c r="L35" s="169">
        <f>IF(IFERROR(FIND("Tecnologo",G35),0)=0,H35+J35,0)</f>
        <v>0.2</v>
      </c>
      <c r="M35" s="170">
        <f>IF(IFERROR(FIND("Tecnologo",G35),0)=0,0,1)</f>
        <v>0</v>
      </c>
      <c r="N35" s="169">
        <f>IF(IFERROR(FIND("Tecnologo",G35),0)=0,0,H35+J35)</f>
        <v>0</v>
      </c>
      <c r="O35" s="166">
        <f>K35+M35</f>
        <v>1</v>
      </c>
      <c r="P35" s="184">
        <f>L35+N35</f>
        <v>0.2</v>
      </c>
    </row>
    <row r="36" spans="1:16">
      <c r="A36" s="162" t="s">
        <v>221</v>
      </c>
      <c r="B36" s="163" t="s">
        <v>222</v>
      </c>
      <c r="C36" s="163" t="s">
        <v>79</v>
      </c>
      <c r="D36" s="163" t="s">
        <v>3</v>
      </c>
      <c r="E36" s="163" t="s">
        <v>76</v>
      </c>
      <c r="F36" s="163" t="s">
        <v>77</v>
      </c>
      <c r="G36" s="163" t="s">
        <v>80</v>
      </c>
      <c r="H36" s="167">
        <v>0</v>
      </c>
      <c r="I36" s="168" t="s">
        <v>269</v>
      </c>
      <c r="J36" s="169">
        <v>1</v>
      </c>
      <c r="K36" s="166">
        <f t="shared" ref="K36:K38" si="14">IF(IFERROR(FIND("Tecnologo",G36),0)=0,1,0)</f>
        <v>1</v>
      </c>
      <c r="L36" s="169">
        <f t="shared" ref="L36:L38" si="15">IF(IFERROR(FIND("Tecnologo",G36),0)=0,H36+J36,0)</f>
        <v>1</v>
      </c>
      <c r="M36" s="170">
        <f t="shared" ref="M36:M38" si="16">IF(IFERROR(FIND("Tecnologo",G36),0)=0,0,1)</f>
        <v>0</v>
      </c>
      <c r="N36" s="169">
        <f t="shared" ref="N36:N38" si="17">IF(IFERROR(FIND("Tecnologo",G36),0)=0,0,H36+J36)</f>
        <v>0</v>
      </c>
      <c r="O36" s="166">
        <f t="shared" ref="O36:O38" si="18">K36+M36</f>
        <v>1</v>
      </c>
      <c r="P36" s="184">
        <f t="shared" ref="P36:P38" si="19">L36+N36</f>
        <v>1</v>
      </c>
    </row>
    <row r="37" spans="1:16">
      <c r="A37" s="162" t="s">
        <v>366</v>
      </c>
      <c r="B37" s="163" t="s">
        <v>367</v>
      </c>
      <c r="C37" s="163" t="s">
        <v>79</v>
      </c>
      <c r="D37" s="163" t="s">
        <v>3</v>
      </c>
      <c r="E37" s="163" t="s">
        <v>76</v>
      </c>
      <c r="F37" s="163" t="s">
        <v>77</v>
      </c>
      <c r="G37" s="163" t="s">
        <v>150</v>
      </c>
      <c r="H37" s="167">
        <v>0</v>
      </c>
      <c r="I37" s="168" t="s">
        <v>269</v>
      </c>
      <c r="J37" s="169">
        <v>0.2</v>
      </c>
      <c r="K37" s="166">
        <f t="shared" si="14"/>
        <v>1</v>
      </c>
      <c r="L37" s="169">
        <f t="shared" si="15"/>
        <v>0.2</v>
      </c>
      <c r="M37" s="170">
        <f t="shared" si="16"/>
        <v>0</v>
      </c>
      <c r="N37" s="169">
        <f t="shared" si="17"/>
        <v>0</v>
      </c>
      <c r="O37" s="166">
        <f t="shared" si="18"/>
        <v>1</v>
      </c>
      <c r="P37" s="184">
        <f t="shared" si="19"/>
        <v>0.2</v>
      </c>
    </row>
    <row r="38" spans="1:16">
      <c r="A38" s="162" t="s">
        <v>280</v>
      </c>
      <c r="B38" s="163" t="s">
        <v>125</v>
      </c>
      <c r="C38" s="163" t="s">
        <v>368</v>
      </c>
      <c r="D38" s="163" t="s">
        <v>3</v>
      </c>
      <c r="E38" s="163" t="s">
        <v>76</v>
      </c>
      <c r="F38" s="163" t="s">
        <v>77</v>
      </c>
      <c r="G38" s="163" t="s">
        <v>150</v>
      </c>
      <c r="H38" s="167">
        <v>0</v>
      </c>
      <c r="I38" s="168"/>
      <c r="J38" s="169"/>
      <c r="K38" s="166">
        <f t="shared" si="14"/>
        <v>1</v>
      </c>
      <c r="L38" s="169">
        <f t="shared" si="15"/>
        <v>0</v>
      </c>
      <c r="M38" s="170">
        <f t="shared" si="16"/>
        <v>0</v>
      </c>
      <c r="N38" s="169">
        <f t="shared" si="17"/>
        <v>0</v>
      </c>
      <c r="O38" s="166">
        <f t="shared" si="18"/>
        <v>1</v>
      </c>
      <c r="P38" s="184">
        <f t="shared" si="19"/>
        <v>0</v>
      </c>
    </row>
    <row r="39" spans="1:16">
      <c r="A39" s="121" t="s">
        <v>276</v>
      </c>
      <c r="B39" s="125"/>
      <c r="C39" s="125"/>
      <c r="D39" s="125"/>
      <c r="E39" s="125"/>
      <c r="F39" s="125"/>
      <c r="G39" s="125"/>
      <c r="H39" s="129">
        <f t="shared" ref="H39:P39" si="20">SUM(H35:H38)</f>
        <v>0.1</v>
      </c>
      <c r="I39" s="23"/>
      <c r="J39" s="122">
        <f t="shared" si="20"/>
        <v>1.3</v>
      </c>
      <c r="K39" s="2">
        <f t="shared" si="20"/>
        <v>4</v>
      </c>
      <c r="L39" s="122">
        <f t="shared" si="20"/>
        <v>1.4</v>
      </c>
      <c r="M39" s="22">
        <f t="shared" si="20"/>
        <v>0</v>
      </c>
      <c r="N39" s="122">
        <f t="shared" si="20"/>
        <v>0</v>
      </c>
      <c r="O39" s="61">
        <f t="shared" si="20"/>
        <v>4</v>
      </c>
      <c r="P39" s="139">
        <f t="shared" si="20"/>
        <v>1.4</v>
      </c>
    </row>
    <row r="40" spans="1:16">
      <c r="A40" s="162" t="s">
        <v>102</v>
      </c>
      <c r="B40" s="163" t="s">
        <v>103</v>
      </c>
      <c r="C40" s="163" t="s">
        <v>79</v>
      </c>
      <c r="D40" s="163" t="s">
        <v>4</v>
      </c>
      <c r="E40" s="163" t="s">
        <v>76</v>
      </c>
      <c r="F40" s="163" t="s">
        <v>77</v>
      </c>
      <c r="G40" s="163" t="s">
        <v>104</v>
      </c>
      <c r="H40" s="167">
        <v>0</v>
      </c>
      <c r="I40" s="168"/>
      <c r="J40" s="169"/>
      <c r="K40" s="166">
        <f>IF(IFERROR(FIND("Tecnologo",G40),0)=0,1,0)</f>
        <v>1</v>
      </c>
      <c r="L40" s="169">
        <f>IF(IFERROR(FIND("Tecnologo",G40),0)=0,H40+J40,0)</f>
        <v>0</v>
      </c>
      <c r="M40" s="170">
        <f>IF(IFERROR(FIND("Tecnologo",G40),0)=0,0,1)</f>
        <v>0</v>
      </c>
      <c r="N40" s="169">
        <f>IF(IFERROR(FIND("Tecnologo",G40),0)=0,0,H40+J40)</f>
        <v>0</v>
      </c>
      <c r="O40" s="166">
        <f>K40+M40</f>
        <v>1</v>
      </c>
      <c r="P40" s="184">
        <f>L40+N40</f>
        <v>0</v>
      </c>
    </row>
    <row r="41" spans="1:16">
      <c r="A41" s="162" t="s">
        <v>369</v>
      </c>
      <c r="B41" s="163" t="s">
        <v>370</v>
      </c>
      <c r="C41" s="163" t="s">
        <v>371</v>
      </c>
      <c r="D41" s="163" t="s">
        <v>4</v>
      </c>
      <c r="E41" s="163" t="s">
        <v>76</v>
      </c>
      <c r="F41" s="163" t="s">
        <v>85</v>
      </c>
      <c r="G41" s="163" t="s">
        <v>92</v>
      </c>
      <c r="H41" s="167">
        <v>0.1</v>
      </c>
      <c r="I41" s="168" t="s">
        <v>349</v>
      </c>
      <c r="J41" s="169">
        <v>0.1</v>
      </c>
      <c r="K41" s="166">
        <f t="shared" ref="K41:K50" si="21">IF(IFERROR(FIND("Tecnologo",G41),0)=0,1,0)</f>
        <v>1</v>
      </c>
      <c r="L41" s="169">
        <f t="shared" ref="L41:L50" si="22">IF(IFERROR(FIND("Tecnologo",G41),0)=0,H41+J41,0)</f>
        <v>0.2</v>
      </c>
      <c r="M41" s="170">
        <f t="shared" ref="M41:M50" si="23">IF(IFERROR(FIND("Tecnologo",G41),0)=0,0,1)</f>
        <v>0</v>
      </c>
      <c r="N41" s="169">
        <f t="shared" ref="N41:N50" si="24">IF(IFERROR(FIND("Tecnologo",G41),0)=0,0,H41+J41)</f>
        <v>0</v>
      </c>
      <c r="O41" s="166">
        <f t="shared" ref="O41:O50" si="25">K41+M41</f>
        <v>1</v>
      </c>
      <c r="P41" s="184">
        <f t="shared" ref="P41:P50" si="26">L41+N41</f>
        <v>0.2</v>
      </c>
    </row>
    <row r="42" spans="1:16">
      <c r="A42" s="162" t="s">
        <v>372</v>
      </c>
      <c r="B42" s="163" t="s">
        <v>99</v>
      </c>
      <c r="C42" s="163" t="s">
        <v>373</v>
      </c>
      <c r="D42" s="163" t="s">
        <v>4</v>
      </c>
      <c r="E42" s="163" t="s">
        <v>76</v>
      </c>
      <c r="F42" s="163" t="s">
        <v>85</v>
      </c>
      <c r="G42" s="163" t="s">
        <v>86</v>
      </c>
      <c r="H42" s="167">
        <v>0.3</v>
      </c>
      <c r="I42" s="168"/>
      <c r="J42" s="169"/>
      <c r="K42" s="166">
        <f t="shared" si="21"/>
        <v>1</v>
      </c>
      <c r="L42" s="169">
        <f t="shared" si="22"/>
        <v>0.3</v>
      </c>
      <c r="M42" s="170">
        <f t="shared" si="23"/>
        <v>0</v>
      </c>
      <c r="N42" s="169">
        <f t="shared" si="24"/>
        <v>0</v>
      </c>
      <c r="O42" s="166">
        <f t="shared" si="25"/>
        <v>1</v>
      </c>
      <c r="P42" s="184">
        <f t="shared" si="26"/>
        <v>0.3</v>
      </c>
    </row>
    <row r="43" spans="1:16" ht="43.75">
      <c r="A43" s="172" t="s">
        <v>278</v>
      </c>
      <c r="B43" s="173" t="s">
        <v>279</v>
      </c>
      <c r="C43" s="173" t="s">
        <v>374</v>
      </c>
      <c r="D43" s="173" t="s">
        <v>4</v>
      </c>
      <c r="E43" s="173" t="s">
        <v>76</v>
      </c>
      <c r="F43" s="173" t="s">
        <v>85</v>
      </c>
      <c r="G43" s="173" t="s">
        <v>95</v>
      </c>
      <c r="H43" s="178">
        <v>0.1</v>
      </c>
      <c r="I43" s="174" t="s">
        <v>503</v>
      </c>
      <c r="J43" s="175">
        <v>0.4</v>
      </c>
      <c r="K43" s="176">
        <f t="shared" si="21"/>
        <v>1</v>
      </c>
      <c r="L43" s="175">
        <f t="shared" si="22"/>
        <v>0.5</v>
      </c>
      <c r="M43" s="177">
        <f t="shared" si="23"/>
        <v>0</v>
      </c>
      <c r="N43" s="175">
        <f t="shared" si="24"/>
        <v>0</v>
      </c>
      <c r="O43" s="176">
        <f t="shared" si="25"/>
        <v>1</v>
      </c>
      <c r="P43" s="196">
        <f t="shared" si="26"/>
        <v>0.5</v>
      </c>
    </row>
    <row r="44" spans="1:16">
      <c r="A44" s="162" t="s">
        <v>175</v>
      </c>
      <c r="B44" s="163" t="s">
        <v>176</v>
      </c>
      <c r="C44" s="163" t="s">
        <v>375</v>
      </c>
      <c r="D44" s="163" t="s">
        <v>4</v>
      </c>
      <c r="E44" s="163" t="s">
        <v>76</v>
      </c>
      <c r="F44" s="163" t="s">
        <v>85</v>
      </c>
      <c r="G44" s="163" t="s">
        <v>86</v>
      </c>
      <c r="H44" s="167">
        <v>0</v>
      </c>
      <c r="I44" s="171" t="s">
        <v>504</v>
      </c>
      <c r="J44" s="169">
        <v>0.4</v>
      </c>
      <c r="K44" s="166">
        <f t="shared" si="21"/>
        <v>1</v>
      </c>
      <c r="L44" s="169">
        <f t="shared" si="22"/>
        <v>0.4</v>
      </c>
      <c r="M44" s="170">
        <f t="shared" si="23"/>
        <v>0</v>
      </c>
      <c r="N44" s="169">
        <f t="shared" si="24"/>
        <v>0</v>
      </c>
      <c r="O44" s="166">
        <f t="shared" si="25"/>
        <v>1</v>
      </c>
      <c r="P44" s="184">
        <f t="shared" si="26"/>
        <v>0.4</v>
      </c>
    </row>
    <row r="45" spans="1:16">
      <c r="A45" s="162" t="s">
        <v>185</v>
      </c>
      <c r="B45" s="163" t="s">
        <v>186</v>
      </c>
      <c r="C45" s="163" t="s">
        <v>376</v>
      </c>
      <c r="D45" s="163" t="s">
        <v>4</v>
      </c>
      <c r="E45" s="163" t="s">
        <v>76</v>
      </c>
      <c r="F45" s="163" t="s">
        <v>77</v>
      </c>
      <c r="G45" s="163" t="s">
        <v>78</v>
      </c>
      <c r="H45" s="167">
        <v>0.2</v>
      </c>
      <c r="I45" s="168"/>
      <c r="J45" s="169"/>
      <c r="K45" s="166">
        <f t="shared" si="21"/>
        <v>1</v>
      </c>
      <c r="L45" s="169">
        <f t="shared" si="22"/>
        <v>0.2</v>
      </c>
      <c r="M45" s="170">
        <f t="shared" si="23"/>
        <v>0</v>
      </c>
      <c r="N45" s="169">
        <f t="shared" si="24"/>
        <v>0</v>
      </c>
      <c r="O45" s="166">
        <f t="shared" si="25"/>
        <v>1</v>
      </c>
      <c r="P45" s="184">
        <f t="shared" si="26"/>
        <v>0.2</v>
      </c>
    </row>
    <row r="46" spans="1:16">
      <c r="A46" s="162" t="s">
        <v>377</v>
      </c>
      <c r="B46" s="163" t="s">
        <v>192</v>
      </c>
      <c r="C46" s="163" t="s">
        <v>378</v>
      </c>
      <c r="D46" s="163" t="s">
        <v>4</v>
      </c>
      <c r="E46" s="163" t="s">
        <v>76</v>
      </c>
      <c r="F46" s="163" t="s">
        <v>77</v>
      </c>
      <c r="G46" s="163" t="s">
        <v>80</v>
      </c>
      <c r="H46" s="167">
        <v>0</v>
      </c>
      <c r="I46" s="171" t="s">
        <v>505</v>
      </c>
      <c r="J46" s="169">
        <v>0.3</v>
      </c>
      <c r="K46" s="166">
        <f t="shared" si="21"/>
        <v>1</v>
      </c>
      <c r="L46" s="169">
        <f t="shared" si="22"/>
        <v>0.3</v>
      </c>
      <c r="M46" s="170">
        <f t="shared" si="23"/>
        <v>0</v>
      </c>
      <c r="N46" s="169">
        <f t="shared" si="24"/>
        <v>0</v>
      </c>
      <c r="O46" s="166">
        <f t="shared" si="25"/>
        <v>1</v>
      </c>
      <c r="P46" s="184">
        <f t="shared" si="26"/>
        <v>0.3</v>
      </c>
    </row>
    <row r="47" spans="1:16">
      <c r="A47" s="162" t="s">
        <v>331</v>
      </c>
      <c r="B47" s="163" t="s">
        <v>332</v>
      </c>
      <c r="C47" s="163" t="s">
        <v>379</v>
      </c>
      <c r="D47" s="163" t="s">
        <v>4</v>
      </c>
      <c r="E47" s="163" t="s">
        <v>76</v>
      </c>
      <c r="F47" s="163" t="s">
        <v>85</v>
      </c>
      <c r="G47" s="163" t="s">
        <v>380</v>
      </c>
      <c r="H47" s="167">
        <v>0</v>
      </c>
      <c r="I47" s="171" t="s">
        <v>505</v>
      </c>
      <c r="J47" s="169">
        <v>0.2</v>
      </c>
      <c r="K47" s="166">
        <f t="shared" si="21"/>
        <v>1</v>
      </c>
      <c r="L47" s="169">
        <f t="shared" si="22"/>
        <v>0.2</v>
      </c>
      <c r="M47" s="170">
        <f t="shared" si="23"/>
        <v>0</v>
      </c>
      <c r="N47" s="169">
        <f t="shared" si="24"/>
        <v>0</v>
      </c>
      <c r="O47" s="166">
        <f t="shared" si="25"/>
        <v>1</v>
      </c>
      <c r="P47" s="184">
        <f t="shared" si="26"/>
        <v>0.2</v>
      </c>
    </row>
    <row r="48" spans="1:16">
      <c r="A48" s="162" t="s">
        <v>381</v>
      </c>
      <c r="B48" s="163" t="s">
        <v>223</v>
      </c>
      <c r="C48" s="163" t="s">
        <v>382</v>
      </c>
      <c r="D48" s="163" t="s">
        <v>4</v>
      </c>
      <c r="E48" s="163" t="s">
        <v>120</v>
      </c>
      <c r="F48" s="163" t="s">
        <v>85</v>
      </c>
      <c r="G48" s="163" t="s">
        <v>135</v>
      </c>
      <c r="H48" s="167">
        <v>0.1</v>
      </c>
      <c r="I48" s="168"/>
      <c r="J48" s="169"/>
      <c r="K48" s="166">
        <f t="shared" si="21"/>
        <v>0</v>
      </c>
      <c r="L48" s="169">
        <f t="shared" si="22"/>
        <v>0</v>
      </c>
      <c r="M48" s="170">
        <f t="shared" si="23"/>
        <v>1</v>
      </c>
      <c r="N48" s="169">
        <f t="shared" si="24"/>
        <v>0.1</v>
      </c>
      <c r="O48" s="166">
        <f t="shared" si="25"/>
        <v>1</v>
      </c>
      <c r="P48" s="184">
        <f t="shared" si="26"/>
        <v>0.1</v>
      </c>
    </row>
    <row r="49" spans="1:16">
      <c r="A49" s="162" t="s">
        <v>500</v>
      </c>
      <c r="B49" s="163" t="s">
        <v>501</v>
      </c>
      <c r="C49" s="163"/>
      <c r="D49" s="163"/>
      <c r="E49" s="163"/>
      <c r="F49" s="163"/>
      <c r="G49" s="163"/>
      <c r="H49" s="167">
        <v>1</v>
      </c>
      <c r="I49" s="168" t="s">
        <v>502</v>
      </c>
      <c r="J49" s="169"/>
      <c r="K49" s="166">
        <f t="shared" ref="K49" si="27">IF(IFERROR(FIND("Tecnologo",G49),0)=0,1,0)</f>
        <v>1</v>
      </c>
      <c r="L49" s="169">
        <f t="shared" ref="L49" si="28">IF(IFERROR(FIND("Tecnologo",G49),0)=0,H49+J49,0)</f>
        <v>1</v>
      </c>
      <c r="M49" s="170">
        <f t="shared" ref="M49" si="29">IF(IFERROR(FIND("Tecnologo",G49),0)=0,0,1)</f>
        <v>0</v>
      </c>
      <c r="N49" s="169">
        <f t="shared" ref="N49" si="30">IF(IFERROR(FIND("Tecnologo",G49),0)=0,0,H49+J49)</f>
        <v>0</v>
      </c>
      <c r="O49" s="166">
        <f t="shared" ref="O49" si="31">K49+M49</f>
        <v>1</v>
      </c>
      <c r="P49" s="184">
        <f t="shared" ref="P49" si="32">L49+N49</f>
        <v>1</v>
      </c>
    </row>
    <row r="50" spans="1:16">
      <c r="A50" s="162" t="s">
        <v>251</v>
      </c>
      <c r="B50" s="163" t="s">
        <v>209</v>
      </c>
      <c r="C50" s="163" t="s">
        <v>383</v>
      </c>
      <c r="D50" s="163" t="s">
        <v>4</v>
      </c>
      <c r="E50" s="163" t="s">
        <v>76</v>
      </c>
      <c r="F50" s="163" t="s">
        <v>85</v>
      </c>
      <c r="G50" s="163" t="s">
        <v>86</v>
      </c>
      <c r="H50" s="167">
        <v>0</v>
      </c>
      <c r="I50" s="168" t="s">
        <v>349</v>
      </c>
      <c r="J50" s="169">
        <v>0.5</v>
      </c>
      <c r="K50" s="166">
        <f t="shared" si="21"/>
        <v>1</v>
      </c>
      <c r="L50" s="169">
        <f t="shared" si="22"/>
        <v>0.5</v>
      </c>
      <c r="M50" s="170">
        <f t="shared" si="23"/>
        <v>0</v>
      </c>
      <c r="N50" s="169">
        <f t="shared" si="24"/>
        <v>0</v>
      </c>
      <c r="O50" s="166">
        <f t="shared" si="25"/>
        <v>1</v>
      </c>
      <c r="P50" s="184">
        <f t="shared" si="26"/>
        <v>0.5</v>
      </c>
    </row>
    <row r="51" spans="1:16">
      <c r="A51" s="121" t="s">
        <v>277</v>
      </c>
      <c r="B51" s="125"/>
      <c r="C51" s="125"/>
      <c r="D51" s="125"/>
      <c r="E51" s="125"/>
      <c r="F51" s="125"/>
      <c r="G51" s="125"/>
      <c r="H51" s="129">
        <f t="shared" ref="H51:P51" si="33">SUM(H40:H50)</f>
        <v>1.7999999999999998</v>
      </c>
      <c r="I51" s="23"/>
      <c r="J51" s="122">
        <f t="shared" si="33"/>
        <v>1.9</v>
      </c>
      <c r="K51" s="126">
        <f t="shared" si="33"/>
        <v>10</v>
      </c>
      <c r="L51" s="122">
        <f t="shared" si="33"/>
        <v>3.6</v>
      </c>
      <c r="M51" s="126">
        <f t="shared" si="33"/>
        <v>1</v>
      </c>
      <c r="N51" s="4">
        <f t="shared" si="33"/>
        <v>0.1</v>
      </c>
      <c r="O51" s="123">
        <f t="shared" si="33"/>
        <v>11</v>
      </c>
      <c r="P51" s="124">
        <f t="shared" si="33"/>
        <v>3.7</v>
      </c>
    </row>
    <row r="52" spans="1:16">
      <c r="A52" s="162" t="s">
        <v>147</v>
      </c>
      <c r="B52" s="163" t="s">
        <v>148</v>
      </c>
      <c r="C52" s="163" t="s">
        <v>388</v>
      </c>
      <c r="D52" s="163" t="s">
        <v>149</v>
      </c>
      <c r="E52" s="163" t="s">
        <v>76</v>
      </c>
      <c r="F52" s="163" t="s">
        <v>85</v>
      </c>
      <c r="G52" s="163" t="s">
        <v>92</v>
      </c>
      <c r="H52" s="167">
        <v>0.1</v>
      </c>
      <c r="I52" s="168"/>
      <c r="J52" s="169"/>
      <c r="K52" s="166">
        <f>IF(IFERROR(FIND("Tecnologo",G52),0)=0,1,0)</f>
        <v>1</v>
      </c>
      <c r="L52" s="169">
        <f>IF(IFERROR(FIND("Tecnologo",G52),0)=0,H52+J52,0)</f>
        <v>0.1</v>
      </c>
      <c r="M52" s="170">
        <f>IF(IFERROR(FIND("Tecnologo",G52),0)=0,0,1)</f>
        <v>0</v>
      </c>
      <c r="N52" s="169">
        <f>IF(IFERROR(FIND("Tecnologo",G52),0)=0,0,H52+J52)</f>
        <v>0</v>
      </c>
      <c r="O52" s="166">
        <f>K52+M52</f>
        <v>1</v>
      </c>
      <c r="P52" s="184">
        <f>L52+N52</f>
        <v>0.1</v>
      </c>
    </row>
    <row r="53" spans="1:16">
      <c r="A53" s="162" t="s">
        <v>158</v>
      </c>
      <c r="B53" s="163" t="s">
        <v>159</v>
      </c>
      <c r="C53" s="163" t="s">
        <v>389</v>
      </c>
      <c r="D53" s="163" t="s">
        <v>149</v>
      </c>
      <c r="E53" s="163" t="s">
        <v>76</v>
      </c>
      <c r="F53" s="163" t="s">
        <v>85</v>
      </c>
      <c r="G53" s="163" t="s">
        <v>92</v>
      </c>
      <c r="H53" s="167">
        <v>0.1</v>
      </c>
      <c r="I53" s="168"/>
      <c r="J53" s="169"/>
      <c r="K53" s="166">
        <f t="shared" ref="K53:K60" si="34">IF(IFERROR(FIND("Tecnologo",G53),0)=0,1,0)</f>
        <v>1</v>
      </c>
      <c r="L53" s="169">
        <f t="shared" ref="L53:L60" si="35">IF(IFERROR(FIND("Tecnologo",G53),0)=0,H53+J53,0)</f>
        <v>0.1</v>
      </c>
      <c r="M53" s="170">
        <f t="shared" ref="M53:M60" si="36">IF(IFERROR(FIND("Tecnologo",G53),0)=0,0,1)</f>
        <v>0</v>
      </c>
      <c r="N53" s="169">
        <f t="shared" ref="N53:N60" si="37">IF(IFERROR(FIND("Tecnologo",G53),0)=0,0,H53+J53)</f>
        <v>0</v>
      </c>
      <c r="O53" s="166">
        <f t="shared" ref="O53:O60" si="38">K53+M53</f>
        <v>1</v>
      </c>
      <c r="P53" s="184">
        <f t="shared" ref="P53:P60" si="39">L53+N53</f>
        <v>0.1</v>
      </c>
    </row>
    <row r="54" spans="1:16">
      <c r="A54" s="162" t="s">
        <v>177</v>
      </c>
      <c r="B54" s="163" t="s">
        <v>156</v>
      </c>
      <c r="C54" s="163" t="s">
        <v>79</v>
      </c>
      <c r="D54" s="163" t="s">
        <v>149</v>
      </c>
      <c r="E54" s="163" t="s">
        <v>120</v>
      </c>
      <c r="F54" s="163" t="s">
        <v>85</v>
      </c>
      <c r="G54" s="163" t="s">
        <v>178</v>
      </c>
      <c r="H54" s="167">
        <v>0.05</v>
      </c>
      <c r="I54" s="168"/>
      <c r="J54" s="169"/>
      <c r="K54" s="166">
        <f t="shared" si="34"/>
        <v>0</v>
      </c>
      <c r="L54" s="169">
        <f t="shared" si="35"/>
        <v>0</v>
      </c>
      <c r="M54" s="170">
        <f t="shared" si="36"/>
        <v>1</v>
      </c>
      <c r="N54" s="169">
        <f t="shared" si="37"/>
        <v>0.05</v>
      </c>
      <c r="O54" s="166">
        <f t="shared" si="38"/>
        <v>1</v>
      </c>
      <c r="P54" s="184">
        <f t="shared" si="39"/>
        <v>0.05</v>
      </c>
    </row>
    <row r="55" spans="1:16">
      <c r="A55" s="162" t="s">
        <v>179</v>
      </c>
      <c r="B55" s="163" t="s">
        <v>84</v>
      </c>
      <c r="C55" s="163" t="s">
        <v>390</v>
      </c>
      <c r="D55" s="163" t="s">
        <v>149</v>
      </c>
      <c r="E55" s="163" t="s">
        <v>76</v>
      </c>
      <c r="F55" s="163" t="s">
        <v>85</v>
      </c>
      <c r="G55" s="163" t="s">
        <v>95</v>
      </c>
      <c r="H55" s="167">
        <v>0.1</v>
      </c>
      <c r="I55" s="168"/>
      <c r="J55" s="169"/>
      <c r="K55" s="166">
        <f t="shared" si="34"/>
        <v>1</v>
      </c>
      <c r="L55" s="169">
        <f t="shared" si="35"/>
        <v>0.1</v>
      </c>
      <c r="M55" s="170">
        <f t="shared" si="36"/>
        <v>0</v>
      </c>
      <c r="N55" s="169">
        <f t="shared" si="37"/>
        <v>0</v>
      </c>
      <c r="O55" s="166">
        <f t="shared" si="38"/>
        <v>1</v>
      </c>
      <c r="P55" s="184">
        <f t="shared" si="39"/>
        <v>0.1</v>
      </c>
    </row>
    <row r="56" spans="1:16">
      <c r="A56" s="162" t="s">
        <v>224</v>
      </c>
      <c r="B56" s="163" t="s">
        <v>176</v>
      </c>
      <c r="C56" s="163" t="s">
        <v>391</v>
      </c>
      <c r="D56" s="163" t="s">
        <v>149</v>
      </c>
      <c r="E56" s="163" t="s">
        <v>76</v>
      </c>
      <c r="F56" s="163" t="s">
        <v>85</v>
      </c>
      <c r="G56" s="163" t="s">
        <v>107</v>
      </c>
      <c r="H56" s="167">
        <v>0.05</v>
      </c>
      <c r="I56" s="168"/>
      <c r="J56" s="169"/>
      <c r="K56" s="166">
        <f t="shared" si="34"/>
        <v>1</v>
      </c>
      <c r="L56" s="169">
        <f t="shared" si="35"/>
        <v>0.05</v>
      </c>
      <c r="M56" s="170">
        <f t="shared" si="36"/>
        <v>0</v>
      </c>
      <c r="N56" s="169">
        <f t="shared" si="37"/>
        <v>0</v>
      </c>
      <c r="O56" s="166">
        <f t="shared" si="38"/>
        <v>1</v>
      </c>
      <c r="P56" s="184">
        <f t="shared" si="39"/>
        <v>0.05</v>
      </c>
    </row>
    <row r="57" spans="1:16">
      <c r="A57" s="162" t="s">
        <v>232</v>
      </c>
      <c r="B57" s="163" t="s">
        <v>84</v>
      </c>
      <c r="C57" s="163" t="s">
        <v>384</v>
      </c>
      <c r="D57" s="163" t="s">
        <v>149</v>
      </c>
      <c r="E57" s="163" t="s">
        <v>76</v>
      </c>
      <c r="F57" s="163" t="s">
        <v>77</v>
      </c>
      <c r="G57" s="163" t="s">
        <v>78</v>
      </c>
      <c r="H57" s="167">
        <v>0.1</v>
      </c>
      <c r="I57" s="168"/>
      <c r="J57" s="169"/>
      <c r="K57" s="166">
        <f t="shared" si="34"/>
        <v>1</v>
      </c>
      <c r="L57" s="169">
        <f t="shared" si="35"/>
        <v>0.1</v>
      </c>
      <c r="M57" s="170">
        <f t="shared" si="36"/>
        <v>0</v>
      </c>
      <c r="N57" s="169">
        <f t="shared" si="37"/>
        <v>0</v>
      </c>
      <c r="O57" s="166">
        <f t="shared" si="38"/>
        <v>1</v>
      </c>
      <c r="P57" s="184">
        <f t="shared" si="39"/>
        <v>0.1</v>
      </c>
    </row>
    <row r="58" spans="1:16">
      <c r="A58" s="162" t="s">
        <v>245</v>
      </c>
      <c r="B58" s="163" t="s">
        <v>246</v>
      </c>
      <c r="C58" s="163" t="s">
        <v>392</v>
      </c>
      <c r="D58" s="163" t="s">
        <v>149</v>
      </c>
      <c r="E58" s="163" t="s">
        <v>76</v>
      </c>
      <c r="F58" s="163" t="s">
        <v>85</v>
      </c>
      <c r="G58" s="163" t="s">
        <v>92</v>
      </c>
      <c r="H58" s="167">
        <v>0.1</v>
      </c>
      <c r="I58" s="168"/>
      <c r="J58" s="169"/>
      <c r="K58" s="166">
        <f t="shared" si="34"/>
        <v>1</v>
      </c>
      <c r="L58" s="169">
        <f t="shared" si="35"/>
        <v>0.1</v>
      </c>
      <c r="M58" s="170">
        <f t="shared" si="36"/>
        <v>0</v>
      </c>
      <c r="N58" s="169">
        <f t="shared" si="37"/>
        <v>0</v>
      </c>
      <c r="O58" s="166">
        <f t="shared" si="38"/>
        <v>1</v>
      </c>
      <c r="P58" s="184">
        <f t="shared" si="39"/>
        <v>0.1</v>
      </c>
    </row>
    <row r="59" spans="1:16">
      <c r="A59" s="162" t="s">
        <v>385</v>
      </c>
      <c r="B59" s="163" t="s">
        <v>386</v>
      </c>
      <c r="C59" s="163" t="s">
        <v>387</v>
      </c>
      <c r="D59" s="163" t="s">
        <v>149</v>
      </c>
      <c r="E59" s="163" t="s">
        <v>76</v>
      </c>
      <c r="F59" s="163" t="s">
        <v>77</v>
      </c>
      <c r="G59" s="163" t="s">
        <v>78</v>
      </c>
      <c r="H59" s="167">
        <v>0.1</v>
      </c>
      <c r="I59" s="168"/>
      <c r="J59" s="169"/>
      <c r="K59" s="166">
        <f t="shared" si="34"/>
        <v>1</v>
      </c>
      <c r="L59" s="169">
        <f t="shared" si="35"/>
        <v>0.1</v>
      </c>
      <c r="M59" s="170">
        <f t="shared" si="36"/>
        <v>0</v>
      </c>
      <c r="N59" s="169">
        <f t="shared" si="37"/>
        <v>0</v>
      </c>
      <c r="O59" s="166">
        <f t="shared" si="38"/>
        <v>1</v>
      </c>
      <c r="P59" s="184">
        <f t="shared" si="39"/>
        <v>0.1</v>
      </c>
    </row>
    <row r="60" spans="1:16">
      <c r="A60" s="162" t="s">
        <v>252</v>
      </c>
      <c r="B60" s="163" t="s">
        <v>226</v>
      </c>
      <c r="C60" s="163" t="s">
        <v>79</v>
      </c>
      <c r="D60" s="163" t="s">
        <v>149</v>
      </c>
      <c r="E60" s="163" t="s">
        <v>76</v>
      </c>
      <c r="F60" s="163" t="s">
        <v>77</v>
      </c>
      <c r="G60" s="163" t="s">
        <v>78</v>
      </c>
      <c r="H60" s="167">
        <v>0.05</v>
      </c>
      <c r="I60" s="168"/>
      <c r="J60" s="169"/>
      <c r="K60" s="166">
        <f t="shared" si="34"/>
        <v>1</v>
      </c>
      <c r="L60" s="169">
        <f t="shared" si="35"/>
        <v>0.05</v>
      </c>
      <c r="M60" s="170">
        <f t="shared" si="36"/>
        <v>0</v>
      </c>
      <c r="N60" s="169">
        <f t="shared" si="37"/>
        <v>0</v>
      </c>
      <c r="O60" s="166">
        <f t="shared" si="38"/>
        <v>1</v>
      </c>
      <c r="P60" s="184">
        <f t="shared" si="39"/>
        <v>0.05</v>
      </c>
    </row>
    <row r="61" spans="1:16">
      <c r="A61" s="61" t="s">
        <v>281</v>
      </c>
      <c r="B61" s="2"/>
      <c r="C61" s="2"/>
      <c r="D61" s="2"/>
      <c r="E61" s="2"/>
      <c r="F61" s="2"/>
      <c r="G61" s="2"/>
      <c r="H61" s="4">
        <f t="shared" ref="H61:P61" si="40">SUM(H52:H60)</f>
        <v>0.75</v>
      </c>
      <c r="I61" s="23"/>
      <c r="J61" s="122">
        <f t="shared" si="40"/>
        <v>0</v>
      </c>
      <c r="K61" s="2">
        <f t="shared" si="40"/>
        <v>8</v>
      </c>
      <c r="L61" s="122">
        <f t="shared" si="40"/>
        <v>0.70000000000000007</v>
      </c>
      <c r="M61" s="22">
        <f t="shared" si="40"/>
        <v>1</v>
      </c>
      <c r="N61" s="122">
        <f t="shared" si="40"/>
        <v>0.05</v>
      </c>
      <c r="O61" s="61">
        <f t="shared" si="40"/>
        <v>9</v>
      </c>
      <c r="P61" s="124">
        <f t="shared" si="40"/>
        <v>0.75</v>
      </c>
    </row>
    <row r="62" spans="1:16">
      <c r="A62" s="162" t="s">
        <v>195</v>
      </c>
      <c r="B62" s="163" t="s">
        <v>112</v>
      </c>
      <c r="C62" s="163" t="s">
        <v>395</v>
      </c>
      <c r="D62" s="163" t="s">
        <v>5</v>
      </c>
      <c r="E62" s="163" t="s">
        <v>76</v>
      </c>
      <c r="F62" s="163" t="s">
        <v>77</v>
      </c>
      <c r="G62" s="163" t="s">
        <v>78</v>
      </c>
      <c r="H62" s="167">
        <v>0.2</v>
      </c>
      <c r="I62" s="168"/>
      <c r="J62" s="169"/>
      <c r="K62" s="166">
        <f>IF(IFERROR(FIND("Tecnologo",G62),0)=0,1,0)</f>
        <v>1</v>
      </c>
      <c r="L62" s="169">
        <f>IF(IFERROR(FIND("Tecnologo",G62),0)=0,H62+J62,0)</f>
        <v>0.2</v>
      </c>
      <c r="M62" s="170">
        <f>IF(IFERROR(FIND("Tecnologo",G62),0)=0,0,1)</f>
        <v>0</v>
      </c>
      <c r="N62" s="169">
        <f>IF(IFERROR(FIND("Tecnologo",G62),0)=0,0,H62+J62)</f>
        <v>0</v>
      </c>
      <c r="O62" s="166">
        <f>K62+M62</f>
        <v>1</v>
      </c>
      <c r="P62" s="184">
        <f>L62+N62</f>
        <v>0.2</v>
      </c>
    </row>
    <row r="63" spans="1:16">
      <c r="A63" s="162" t="s">
        <v>196</v>
      </c>
      <c r="B63" s="163" t="s">
        <v>396</v>
      </c>
      <c r="C63" s="163" t="s">
        <v>79</v>
      </c>
      <c r="D63" s="163" t="s">
        <v>5</v>
      </c>
      <c r="E63" s="163" t="s">
        <v>76</v>
      </c>
      <c r="F63" s="163" t="s">
        <v>77</v>
      </c>
      <c r="G63" s="163" t="s">
        <v>150</v>
      </c>
      <c r="H63" s="167">
        <v>0.2</v>
      </c>
      <c r="I63" s="168"/>
      <c r="J63" s="169"/>
      <c r="K63" s="166">
        <f t="shared" ref="K63:K69" si="41">IF(IFERROR(FIND("Tecnologo",G63),0)=0,1,0)</f>
        <v>1</v>
      </c>
      <c r="L63" s="169">
        <f t="shared" ref="L63:L69" si="42">IF(IFERROR(FIND("Tecnologo",G63),0)=0,H63+J63,0)</f>
        <v>0.2</v>
      </c>
      <c r="M63" s="170">
        <f t="shared" ref="M63:M69" si="43">IF(IFERROR(FIND("Tecnologo",G63),0)=0,0,1)</f>
        <v>0</v>
      </c>
      <c r="N63" s="169">
        <f t="shared" ref="N63:N69" si="44">IF(IFERROR(FIND("Tecnologo",G63),0)=0,0,H63+J63)</f>
        <v>0</v>
      </c>
      <c r="O63" s="166">
        <f t="shared" ref="O63:O69" si="45">K63+M63</f>
        <v>1</v>
      </c>
      <c r="P63" s="184">
        <f t="shared" ref="P63:P69" si="46">L63+N63</f>
        <v>0.2</v>
      </c>
    </row>
    <row r="64" spans="1:16">
      <c r="A64" s="162" t="s">
        <v>196</v>
      </c>
      <c r="B64" s="163" t="s">
        <v>125</v>
      </c>
      <c r="C64" s="163" t="s">
        <v>79</v>
      </c>
      <c r="D64" s="163" t="s">
        <v>5</v>
      </c>
      <c r="E64" s="163" t="s">
        <v>76</v>
      </c>
      <c r="F64" s="163" t="s">
        <v>77</v>
      </c>
      <c r="G64" s="163" t="s">
        <v>138</v>
      </c>
      <c r="H64" s="167">
        <v>0</v>
      </c>
      <c r="I64" s="168"/>
      <c r="J64" s="169"/>
      <c r="K64" s="166">
        <f t="shared" si="41"/>
        <v>1</v>
      </c>
      <c r="L64" s="169">
        <f t="shared" si="42"/>
        <v>0</v>
      </c>
      <c r="M64" s="170">
        <f t="shared" si="43"/>
        <v>0</v>
      </c>
      <c r="N64" s="169">
        <f t="shared" si="44"/>
        <v>0</v>
      </c>
      <c r="O64" s="166">
        <f t="shared" si="45"/>
        <v>1</v>
      </c>
      <c r="P64" s="184">
        <f t="shared" si="46"/>
        <v>0</v>
      </c>
    </row>
    <row r="65" spans="1:16">
      <c r="A65" s="162" t="s">
        <v>197</v>
      </c>
      <c r="B65" s="163" t="s">
        <v>159</v>
      </c>
      <c r="C65" s="163" t="s">
        <v>397</v>
      </c>
      <c r="D65" s="163" t="s">
        <v>5</v>
      </c>
      <c r="E65" s="163" t="s">
        <v>76</v>
      </c>
      <c r="F65" s="163" t="s">
        <v>77</v>
      </c>
      <c r="G65" s="163" t="s">
        <v>80</v>
      </c>
      <c r="H65" s="167">
        <v>0.1</v>
      </c>
      <c r="I65" s="168"/>
      <c r="J65" s="169"/>
      <c r="K65" s="166">
        <f t="shared" si="41"/>
        <v>1</v>
      </c>
      <c r="L65" s="169">
        <f t="shared" si="42"/>
        <v>0.1</v>
      </c>
      <c r="M65" s="170">
        <f t="shared" si="43"/>
        <v>0</v>
      </c>
      <c r="N65" s="169">
        <f t="shared" si="44"/>
        <v>0</v>
      </c>
      <c r="O65" s="166">
        <f t="shared" si="45"/>
        <v>1</v>
      </c>
      <c r="P65" s="184">
        <f t="shared" si="46"/>
        <v>0.1</v>
      </c>
    </row>
    <row r="66" spans="1:16" s="180" customFormat="1" ht="29.15">
      <c r="A66" s="172" t="s">
        <v>398</v>
      </c>
      <c r="B66" s="173" t="s">
        <v>182</v>
      </c>
      <c r="C66" s="173" t="s">
        <v>399</v>
      </c>
      <c r="D66" s="173" t="s">
        <v>5</v>
      </c>
      <c r="E66" s="173" t="s">
        <v>120</v>
      </c>
      <c r="F66" s="173" t="s">
        <v>85</v>
      </c>
      <c r="G66" s="173" t="s">
        <v>135</v>
      </c>
      <c r="H66" s="178">
        <v>0</v>
      </c>
      <c r="I66" s="179" t="s">
        <v>402</v>
      </c>
      <c r="J66" s="175">
        <v>0.2</v>
      </c>
      <c r="K66" s="166">
        <f t="shared" si="41"/>
        <v>0</v>
      </c>
      <c r="L66" s="169">
        <f t="shared" si="42"/>
        <v>0</v>
      </c>
      <c r="M66" s="170">
        <f t="shared" si="43"/>
        <v>1</v>
      </c>
      <c r="N66" s="169">
        <f t="shared" si="44"/>
        <v>0.2</v>
      </c>
      <c r="O66" s="166">
        <f t="shared" si="45"/>
        <v>1</v>
      </c>
      <c r="P66" s="184">
        <f t="shared" si="46"/>
        <v>0.2</v>
      </c>
    </row>
    <row r="67" spans="1:16">
      <c r="A67" s="162" t="s">
        <v>229</v>
      </c>
      <c r="B67" s="163" t="s">
        <v>209</v>
      </c>
      <c r="C67" s="163" t="s">
        <v>79</v>
      </c>
      <c r="D67" s="163" t="s">
        <v>5</v>
      </c>
      <c r="E67" s="163" t="s">
        <v>76</v>
      </c>
      <c r="F67" s="163" t="s">
        <v>77</v>
      </c>
      <c r="G67" s="163" t="s">
        <v>78</v>
      </c>
      <c r="H67" s="167">
        <v>0.1</v>
      </c>
      <c r="I67" s="168"/>
      <c r="J67" s="169"/>
      <c r="K67" s="166">
        <f t="shared" si="41"/>
        <v>1</v>
      </c>
      <c r="L67" s="169">
        <f t="shared" si="42"/>
        <v>0.1</v>
      </c>
      <c r="M67" s="170">
        <f t="shared" si="43"/>
        <v>0</v>
      </c>
      <c r="N67" s="169">
        <f t="shared" si="44"/>
        <v>0</v>
      </c>
      <c r="O67" s="166">
        <f t="shared" si="45"/>
        <v>1</v>
      </c>
      <c r="P67" s="184">
        <f t="shared" si="46"/>
        <v>0.1</v>
      </c>
    </row>
    <row r="68" spans="1:16" ht="29.15">
      <c r="A68" s="172" t="s">
        <v>242</v>
      </c>
      <c r="B68" s="173" t="s">
        <v>243</v>
      </c>
      <c r="C68" s="173" t="s">
        <v>400</v>
      </c>
      <c r="D68" s="173" t="s">
        <v>5</v>
      </c>
      <c r="E68" s="173" t="s">
        <v>76</v>
      </c>
      <c r="F68" s="173" t="s">
        <v>85</v>
      </c>
      <c r="G68" s="173" t="s">
        <v>95</v>
      </c>
      <c r="H68" s="178">
        <v>0</v>
      </c>
      <c r="I68" s="179" t="s">
        <v>402</v>
      </c>
      <c r="J68" s="175">
        <v>0.3</v>
      </c>
      <c r="K68" s="166">
        <f t="shared" si="41"/>
        <v>1</v>
      </c>
      <c r="L68" s="169">
        <f t="shared" si="42"/>
        <v>0.3</v>
      </c>
      <c r="M68" s="170">
        <f t="shared" si="43"/>
        <v>0</v>
      </c>
      <c r="N68" s="169">
        <f t="shared" si="44"/>
        <v>0</v>
      </c>
      <c r="O68" s="166">
        <f t="shared" si="45"/>
        <v>1</v>
      </c>
      <c r="P68" s="184">
        <f t="shared" si="46"/>
        <v>0.3</v>
      </c>
    </row>
    <row r="69" spans="1:16">
      <c r="A69" s="162" t="s">
        <v>266</v>
      </c>
      <c r="B69" s="163" t="s">
        <v>148</v>
      </c>
      <c r="C69" s="163" t="s">
        <v>401</v>
      </c>
      <c r="D69" s="163" t="s">
        <v>5</v>
      </c>
      <c r="E69" s="163" t="s">
        <v>76</v>
      </c>
      <c r="F69" s="163" t="s">
        <v>77</v>
      </c>
      <c r="G69" s="163" t="s">
        <v>78</v>
      </c>
      <c r="H69" s="167">
        <v>0.2</v>
      </c>
      <c r="I69" s="168"/>
      <c r="J69" s="169"/>
      <c r="K69" s="166">
        <f t="shared" si="41"/>
        <v>1</v>
      </c>
      <c r="L69" s="169">
        <f t="shared" si="42"/>
        <v>0.2</v>
      </c>
      <c r="M69" s="170">
        <f t="shared" si="43"/>
        <v>0</v>
      </c>
      <c r="N69" s="169">
        <f t="shared" si="44"/>
        <v>0</v>
      </c>
      <c r="O69" s="166">
        <f t="shared" si="45"/>
        <v>1</v>
      </c>
      <c r="P69" s="184">
        <f t="shared" si="46"/>
        <v>0.2</v>
      </c>
    </row>
    <row r="70" spans="1:16">
      <c r="A70" s="61" t="s">
        <v>45</v>
      </c>
      <c r="B70" s="2"/>
      <c r="C70" s="2"/>
      <c r="D70" s="2"/>
      <c r="E70" s="2"/>
      <c r="F70" s="2"/>
      <c r="G70" s="2"/>
      <c r="H70" s="4">
        <f t="shared" ref="H70:P70" si="47">SUM(H62:H69)</f>
        <v>0.8</v>
      </c>
      <c r="I70" s="23"/>
      <c r="J70" s="122">
        <f t="shared" si="47"/>
        <v>0.5</v>
      </c>
      <c r="K70" s="2">
        <f t="shared" si="47"/>
        <v>7</v>
      </c>
      <c r="L70" s="122">
        <f t="shared" si="47"/>
        <v>1.0999999999999999</v>
      </c>
      <c r="M70" s="2">
        <f t="shared" si="47"/>
        <v>1</v>
      </c>
      <c r="N70" s="4">
        <f t="shared" si="47"/>
        <v>0.2</v>
      </c>
      <c r="O70" s="61">
        <f t="shared" si="47"/>
        <v>8</v>
      </c>
      <c r="P70" s="124">
        <f t="shared" si="47"/>
        <v>1.2999999999999998</v>
      </c>
    </row>
    <row r="71" spans="1:16">
      <c r="A71" s="162" t="s">
        <v>403</v>
      </c>
      <c r="B71" s="163" t="s">
        <v>404</v>
      </c>
      <c r="C71" s="163" t="s">
        <v>423</v>
      </c>
      <c r="D71" s="163" t="s">
        <v>6</v>
      </c>
      <c r="E71" s="163" t="s">
        <v>76</v>
      </c>
      <c r="F71" s="163" t="s">
        <v>85</v>
      </c>
      <c r="G71" s="163" t="s">
        <v>86</v>
      </c>
      <c r="H71" s="167">
        <v>0</v>
      </c>
      <c r="I71" s="168" t="s">
        <v>429</v>
      </c>
      <c r="J71" s="169">
        <v>1</v>
      </c>
      <c r="K71" s="166">
        <f>IF(IFERROR(FIND("Tecnologo",G71),0)=0,1,0)</f>
        <v>1</v>
      </c>
      <c r="L71" s="169">
        <f>IF(IFERROR(FIND("Tecnologo",G71),0)=0,H71+J71,0)</f>
        <v>1</v>
      </c>
      <c r="M71" s="170">
        <f>IF(IFERROR(FIND("Tecnologo",G71),0)=0,0,1)</f>
        <v>0</v>
      </c>
      <c r="N71" s="169">
        <f>IF(IFERROR(FIND("Tecnologo",G71),0)=0,0,H71+J71)</f>
        <v>0</v>
      </c>
      <c r="O71" s="166">
        <f>K71+M71</f>
        <v>1</v>
      </c>
      <c r="P71" s="184">
        <f>L71+N71</f>
        <v>1</v>
      </c>
    </row>
    <row r="72" spans="1:16">
      <c r="A72" s="162" t="s">
        <v>405</v>
      </c>
      <c r="B72" s="163" t="s">
        <v>110</v>
      </c>
      <c r="C72" s="163" t="s">
        <v>424</v>
      </c>
      <c r="D72" s="163" t="s">
        <v>6</v>
      </c>
      <c r="E72" s="163" t="s">
        <v>76</v>
      </c>
      <c r="F72" s="163" t="s">
        <v>85</v>
      </c>
      <c r="G72" s="163" t="s">
        <v>107</v>
      </c>
      <c r="H72" s="167">
        <v>0.3</v>
      </c>
      <c r="I72" s="168"/>
      <c r="J72" s="169"/>
      <c r="K72" s="166">
        <f t="shared" ref="K72:K84" si="48">IF(IFERROR(FIND("Tecnologo",G72),0)=0,1,0)</f>
        <v>1</v>
      </c>
      <c r="L72" s="169">
        <f t="shared" ref="L72:L84" si="49">IF(IFERROR(FIND("Tecnologo",G72),0)=0,H72+J72,0)</f>
        <v>0.3</v>
      </c>
      <c r="M72" s="170">
        <f t="shared" ref="M72:M84" si="50">IF(IFERROR(FIND("Tecnologo",G72),0)=0,0,1)</f>
        <v>0</v>
      </c>
      <c r="N72" s="169">
        <f t="shared" ref="N72:N84" si="51">IF(IFERROR(FIND("Tecnologo",G72),0)=0,0,H72+J72)</f>
        <v>0</v>
      </c>
      <c r="O72" s="166">
        <f t="shared" ref="O72:O84" si="52">K72+M72</f>
        <v>1</v>
      </c>
      <c r="P72" s="184">
        <f t="shared" ref="P72:P84" si="53">L72+N72</f>
        <v>0.3</v>
      </c>
    </row>
    <row r="73" spans="1:16">
      <c r="A73" s="162" t="s">
        <v>406</v>
      </c>
      <c r="B73" s="163" t="s">
        <v>111</v>
      </c>
      <c r="C73" s="163" t="s">
        <v>425</v>
      </c>
      <c r="D73" s="163" t="s">
        <v>6</v>
      </c>
      <c r="E73" s="163" t="s">
        <v>76</v>
      </c>
      <c r="F73" s="163" t="s">
        <v>85</v>
      </c>
      <c r="G73" s="163" t="s">
        <v>92</v>
      </c>
      <c r="H73" s="167">
        <v>0.05</v>
      </c>
      <c r="I73" s="168"/>
      <c r="J73" s="169"/>
      <c r="K73" s="166">
        <f t="shared" si="48"/>
        <v>1</v>
      </c>
      <c r="L73" s="169">
        <f t="shared" si="49"/>
        <v>0.05</v>
      </c>
      <c r="M73" s="170">
        <f t="shared" si="50"/>
        <v>0</v>
      </c>
      <c r="N73" s="169">
        <f t="shared" si="51"/>
        <v>0</v>
      </c>
      <c r="O73" s="166">
        <f t="shared" si="52"/>
        <v>1</v>
      </c>
      <c r="P73" s="184">
        <f t="shared" si="53"/>
        <v>0.05</v>
      </c>
    </row>
    <row r="74" spans="1:16">
      <c r="A74" s="162" t="s">
        <v>407</v>
      </c>
      <c r="B74" s="163" t="s">
        <v>408</v>
      </c>
      <c r="C74" s="163" t="s">
        <v>426</v>
      </c>
      <c r="D74" s="163" t="s">
        <v>6</v>
      </c>
      <c r="E74" s="163" t="s">
        <v>120</v>
      </c>
      <c r="F74" s="163" t="s">
        <v>85</v>
      </c>
      <c r="G74" s="163" t="s">
        <v>121</v>
      </c>
      <c r="H74" s="167">
        <v>0.6</v>
      </c>
      <c r="I74" s="168" t="s">
        <v>429</v>
      </c>
      <c r="J74" s="169">
        <v>0.4</v>
      </c>
      <c r="K74" s="166">
        <f t="shared" si="48"/>
        <v>0</v>
      </c>
      <c r="L74" s="169">
        <f t="shared" si="49"/>
        <v>0</v>
      </c>
      <c r="M74" s="170">
        <f t="shared" si="50"/>
        <v>1</v>
      </c>
      <c r="N74" s="169">
        <f t="shared" si="51"/>
        <v>1</v>
      </c>
      <c r="O74" s="166">
        <f t="shared" si="52"/>
        <v>1</v>
      </c>
      <c r="P74" s="184">
        <f t="shared" si="53"/>
        <v>1</v>
      </c>
    </row>
    <row r="75" spans="1:16">
      <c r="A75" s="162" t="s">
        <v>124</v>
      </c>
      <c r="B75" s="163" t="s">
        <v>253</v>
      </c>
      <c r="C75" s="163" t="s">
        <v>79</v>
      </c>
      <c r="D75" s="163" t="s">
        <v>6</v>
      </c>
      <c r="E75" s="163" t="s">
        <v>76</v>
      </c>
      <c r="F75" s="163" t="s">
        <v>77</v>
      </c>
      <c r="G75" s="163" t="s">
        <v>80</v>
      </c>
      <c r="H75" s="167">
        <v>1</v>
      </c>
      <c r="I75" s="168"/>
      <c r="J75" s="169"/>
      <c r="K75" s="166">
        <f t="shared" si="48"/>
        <v>1</v>
      </c>
      <c r="L75" s="169">
        <f t="shared" si="49"/>
        <v>1</v>
      </c>
      <c r="M75" s="170">
        <f t="shared" si="50"/>
        <v>0</v>
      </c>
      <c r="N75" s="169">
        <f t="shared" si="51"/>
        <v>0</v>
      </c>
      <c r="O75" s="166">
        <f t="shared" si="52"/>
        <v>1</v>
      </c>
      <c r="P75" s="184">
        <f t="shared" si="53"/>
        <v>1</v>
      </c>
    </row>
    <row r="76" spans="1:16">
      <c r="A76" s="162" t="s">
        <v>409</v>
      </c>
      <c r="B76" s="163" t="s">
        <v>148</v>
      </c>
      <c r="C76" s="163" t="s">
        <v>79</v>
      </c>
      <c r="D76" s="163" t="s">
        <v>6</v>
      </c>
      <c r="E76" s="163" t="s">
        <v>120</v>
      </c>
      <c r="F76" s="163" t="s">
        <v>85</v>
      </c>
      <c r="G76" s="163" t="s">
        <v>135</v>
      </c>
      <c r="H76" s="167">
        <v>0</v>
      </c>
      <c r="I76" s="168"/>
      <c r="J76" s="169"/>
      <c r="K76" s="166">
        <f t="shared" si="48"/>
        <v>0</v>
      </c>
      <c r="L76" s="169">
        <f t="shared" si="49"/>
        <v>0</v>
      </c>
      <c r="M76" s="170">
        <f t="shared" si="50"/>
        <v>1</v>
      </c>
      <c r="N76" s="169">
        <f t="shared" si="51"/>
        <v>0</v>
      </c>
      <c r="O76" s="166">
        <f t="shared" si="52"/>
        <v>1</v>
      </c>
      <c r="P76" s="184">
        <f t="shared" si="53"/>
        <v>0</v>
      </c>
    </row>
    <row r="77" spans="1:16">
      <c r="A77" s="162" t="s">
        <v>410</v>
      </c>
      <c r="B77" s="163" t="s">
        <v>411</v>
      </c>
      <c r="C77" s="163" t="s">
        <v>427</v>
      </c>
      <c r="D77" s="163" t="s">
        <v>6</v>
      </c>
      <c r="E77" s="163" t="s">
        <v>76</v>
      </c>
      <c r="F77" s="163" t="s">
        <v>85</v>
      </c>
      <c r="G77" s="163" t="s">
        <v>95</v>
      </c>
      <c r="H77" s="167">
        <v>0.1</v>
      </c>
      <c r="I77" s="168"/>
      <c r="J77" s="169"/>
      <c r="K77" s="166">
        <f t="shared" si="48"/>
        <v>1</v>
      </c>
      <c r="L77" s="169">
        <f t="shared" si="49"/>
        <v>0.1</v>
      </c>
      <c r="M77" s="170">
        <f t="shared" si="50"/>
        <v>0</v>
      </c>
      <c r="N77" s="169">
        <f t="shared" si="51"/>
        <v>0</v>
      </c>
      <c r="O77" s="166">
        <f t="shared" si="52"/>
        <v>1</v>
      </c>
      <c r="P77" s="184">
        <f t="shared" si="53"/>
        <v>0.1</v>
      </c>
    </row>
    <row r="78" spans="1:16">
      <c r="A78" s="162" t="s">
        <v>412</v>
      </c>
      <c r="B78" s="163" t="s">
        <v>246</v>
      </c>
      <c r="C78" s="163" t="s">
        <v>423</v>
      </c>
      <c r="D78" s="163" t="s">
        <v>6</v>
      </c>
      <c r="E78" s="163" t="s">
        <v>120</v>
      </c>
      <c r="F78" s="163" t="s">
        <v>85</v>
      </c>
      <c r="G78" s="163" t="s">
        <v>135</v>
      </c>
      <c r="H78" s="167">
        <v>0.3</v>
      </c>
      <c r="I78" s="168" t="s">
        <v>429</v>
      </c>
      <c r="J78" s="169">
        <v>0.1</v>
      </c>
      <c r="K78" s="166">
        <f t="shared" si="48"/>
        <v>0</v>
      </c>
      <c r="L78" s="169">
        <f t="shared" si="49"/>
        <v>0</v>
      </c>
      <c r="M78" s="170">
        <f t="shared" si="50"/>
        <v>1</v>
      </c>
      <c r="N78" s="169">
        <f t="shared" si="51"/>
        <v>0.4</v>
      </c>
      <c r="O78" s="166">
        <f t="shared" si="52"/>
        <v>1</v>
      </c>
      <c r="P78" s="184">
        <f t="shared" si="53"/>
        <v>0.4</v>
      </c>
    </row>
    <row r="79" spans="1:16">
      <c r="A79" s="162" t="s">
        <v>413</v>
      </c>
      <c r="B79" s="163" t="s">
        <v>414</v>
      </c>
      <c r="C79" s="163" t="s">
        <v>415</v>
      </c>
      <c r="D79" s="163" t="s">
        <v>6</v>
      </c>
      <c r="E79" s="163" t="s">
        <v>76</v>
      </c>
      <c r="F79" s="163" t="s">
        <v>85</v>
      </c>
      <c r="G79" s="163" t="s">
        <v>92</v>
      </c>
      <c r="H79" s="167">
        <v>0.05</v>
      </c>
      <c r="I79" s="168" t="s">
        <v>430</v>
      </c>
      <c r="J79" s="169">
        <v>0.1</v>
      </c>
      <c r="K79" s="166">
        <f t="shared" si="48"/>
        <v>1</v>
      </c>
      <c r="L79" s="169">
        <f t="shared" si="49"/>
        <v>0.15000000000000002</v>
      </c>
      <c r="M79" s="170">
        <f t="shared" si="50"/>
        <v>0</v>
      </c>
      <c r="N79" s="169">
        <f t="shared" si="51"/>
        <v>0</v>
      </c>
      <c r="O79" s="166">
        <f t="shared" si="52"/>
        <v>1</v>
      </c>
      <c r="P79" s="184">
        <f t="shared" si="53"/>
        <v>0.15000000000000002</v>
      </c>
    </row>
    <row r="80" spans="1:16">
      <c r="A80" s="162" t="s">
        <v>416</v>
      </c>
      <c r="B80" s="163" t="s">
        <v>125</v>
      </c>
      <c r="C80" s="163" t="s">
        <v>79</v>
      </c>
      <c r="D80" s="163" t="s">
        <v>6</v>
      </c>
      <c r="E80" s="163" t="s">
        <v>76</v>
      </c>
      <c r="F80" s="163" t="s">
        <v>85</v>
      </c>
      <c r="G80" s="163" t="s">
        <v>86</v>
      </c>
      <c r="H80" s="167">
        <v>1</v>
      </c>
      <c r="I80" s="168"/>
      <c r="J80" s="169"/>
      <c r="K80" s="166">
        <f t="shared" si="48"/>
        <v>1</v>
      </c>
      <c r="L80" s="169">
        <f t="shared" si="49"/>
        <v>1</v>
      </c>
      <c r="M80" s="170">
        <f t="shared" si="50"/>
        <v>0</v>
      </c>
      <c r="N80" s="169">
        <f t="shared" si="51"/>
        <v>0</v>
      </c>
      <c r="O80" s="166">
        <f t="shared" si="52"/>
        <v>1</v>
      </c>
      <c r="P80" s="184">
        <f t="shared" si="53"/>
        <v>1</v>
      </c>
    </row>
    <row r="81" spans="1:27">
      <c r="A81" s="162" t="s">
        <v>417</v>
      </c>
      <c r="B81" s="163" t="s">
        <v>223</v>
      </c>
      <c r="C81" s="163" t="s">
        <v>428</v>
      </c>
      <c r="D81" s="163" t="s">
        <v>6</v>
      </c>
      <c r="E81" s="163" t="s">
        <v>76</v>
      </c>
      <c r="F81" s="163" t="s">
        <v>85</v>
      </c>
      <c r="G81" s="163" t="s">
        <v>92</v>
      </c>
      <c r="H81" s="167">
        <v>0.1</v>
      </c>
      <c r="I81" s="168"/>
      <c r="J81" s="169"/>
      <c r="K81" s="166">
        <f t="shared" si="48"/>
        <v>1</v>
      </c>
      <c r="L81" s="169">
        <f t="shared" si="49"/>
        <v>0.1</v>
      </c>
      <c r="M81" s="170">
        <f t="shared" si="50"/>
        <v>0</v>
      </c>
      <c r="N81" s="169">
        <f t="shared" si="51"/>
        <v>0</v>
      </c>
      <c r="O81" s="166">
        <f t="shared" si="52"/>
        <v>1</v>
      </c>
      <c r="P81" s="184">
        <f t="shared" si="53"/>
        <v>0.1</v>
      </c>
      <c r="Q81" s="140"/>
      <c r="R81" s="79"/>
      <c r="S81" s="79"/>
      <c r="T81" s="79"/>
      <c r="U81" s="79"/>
      <c r="V81" s="79"/>
    </row>
    <row r="82" spans="1:27">
      <c r="A82" s="162" t="s">
        <v>418</v>
      </c>
      <c r="B82" s="163" t="s">
        <v>209</v>
      </c>
      <c r="C82" s="163" t="s">
        <v>428</v>
      </c>
      <c r="D82" s="163" t="s">
        <v>6</v>
      </c>
      <c r="E82" s="163" t="s">
        <v>120</v>
      </c>
      <c r="F82" s="163" t="s">
        <v>85</v>
      </c>
      <c r="G82" s="163" t="s">
        <v>121</v>
      </c>
      <c r="H82" s="167">
        <v>0.25</v>
      </c>
      <c r="I82" s="168"/>
      <c r="J82" s="169"/>
      <c r="K82" s="166">
        <f t="shared" si="48"/>
        <v>0</v>
      </c>
      <c r="L82" s="169">
        <f t="shared" si="49"/>
        <v>0</v>
      </c>
      <c r="M82" s="170">
        <f t="shared" si="50"/>
        <v>1</v>
      </c>
      <c r="N82" s="169">
        <f t="shared" si="51"/>
        <v>0.25</v>
      </c>
      <c r="O82" s="166">
        <f t="shared" si="52"/>
        <v>1</v>
      </c>
      <c r="P82" s="184">
        <f t="shared" si="53"/>
        <v>0.25</v>
      </c>
    </row>
    <row r="83" spans="1:27">
      <c r="A83" s="162" t="s">
        <v>419</v>
      </c>
      <c r="B83" s="163" t="s">
        <v>74</v>
      </c>
      <c r="C83" s="163" t="s">
        <v>420</v>
      </c>
      <c r="D83" s="163" t="s">
        <v>6</v>
      </c>
      <c r="E83" s="163" t="s">
        <v>76</v>
      </c>
      <c r="F83" s="163" t="s">
        <v>85</v>
      </c>
      <c r="G83" s="163" t="s">
        <v>95</v>
      </c>
      <c r="H83" s="167">
        <v>0.1</v>
      </c>
      <c r="I83" s="168"/>
      <c r="J83" s="169"/>
      <c r="K83" s="166">
        <f t="shared" si="48"/>
        <v>1</v>
      </c>
      <c r="L83" s="169">
        <f t="shared" si="49"/>
        <v>0.1</v>
      </c>
      <c r="M83" s="170">
        <f t="shared" si="50"/>
        <v>0</v>
      </c>
      <c r="N83" s="169">
        <f t="shared" si="51"/>
        <v>0</v>
      </c>
      <c r="O83" s="166">
        <f t="shared" si="52"/>
        <v>1</v>
      </c>
      <c r="P83" s="184">
        <f t="shared" si="53"/>
        <v>0.1</v>
      </c>
    </row>
    <row r="84" spans="1:27">
      <c r="A84" s="162" t="s">
        <v>421</v>
      </c>
      <c r="B84" s="163" t="s">
        <v>422</v>
      </c>
      <c r="C84" s="163" t="s">
        <v>79</v>
      </c>
      <c r="D84" s="163" t="s">
        <v>6</v>
      </c>
      <c r="E84" s="163" t="s">
        <v>120</v>
      </c>
      <c r="F84" s="163" t="s">
        <v>85</v>
      </c>
      <c r="G84" s="163" t="s">
        <v>178</v>
      </c>
      <c r="H84" s="167">
        <v>0.2</v>
      </c>
      <c r="I84" s="168"/>
      <c r="J84" s="169"/>
      <c r="K84" s="166">
        <f t="shared" si="48"/>
        <v>0</v>
      </c>
      <c r="L84" s="169">
        <f t="shared" si="49"/>
        <v>0</v>
      </c>
      <c r="M84" s="170">
        <f t="shared" si="50"/>
        <v>1</v>
      </c>
      <c r="N84" s="169">
        <f t="shared" si="51"/>
        <v>0.2</v>
      </c>
      <c r="O84" s="166">
        <f t="shared" si="52"/>
        <v>1</v>
      </c>
      <c r="P84" s="184">
        <f t="shared" si="53"/>
        <v>0.2</v>
      </c>
    </row>
    <row r="85" spans="1:27">
      <c r="A85" s="61" t="s">
        <v>50</v>
      </c>
      <c r="B85" s="2"/>
      <c r="C85" s="2"/>
      <c r="D85" s="2"/>
      <c r="E85" s="2"/>
      <c r="F85" s="2"/>
      <c r="G85" s="2"/>
      <c r="H85" s="4">
        <f>SUM(H71:H84)</f>
        <v>4.05</v>
      </c>
      <c r="I85" s="23"/>
      <c r="J85" s="122">
        <f t="shared" ref="J85:P85" si="54">SUM(J71:J84)</f>
        <v>1.6</v>
      </c>
      <c r="K85" s="126">
        <f t="shared" si="54"/>
        <v>9</v>
      </c>
      <c r="L85" s="122">
        <f t="shared" si="54"/>
        <v>3.8000000000000003</v>
      </c>
      <c r="M85" s="126">
        <f t="shared" si="54"/>
        <v>5</v>
      </c>
      <c r="N85" s="4">
        <f t="shared" si="54"/>
        <v>1.8499999999999999</v>
      </c>
      <c r="O85" s="123">
        <f t="shared" si="54"/>
        <v>14</v>
      </c>
      <c r="P85" s="124">
        <f t="shared" si="54"/>
        <v>5.6499999999999995</v>
      </c>
    </row>
    <row r="86" spans="1:27">
      <c r="A86" s="162" t="s">
        <v>431</v>
      </c>
      <c r="B86" s="163" t="s">
        <v>432</v>
      </c>
      <c r="C86" s="163" t="s">
        <v>433</v>
      </c>
      <c r="D86" s="163" t="s">
        <v>240</v>
      </c>
      <c r="E86" s="163" t="s">
        <v>120</v>
      </c>
      <c r="F86" s="163" t="s">
        <v>85</v>
      </c>
      <c r="G86" s="163" t="s">
        <v>86</v>
      </c>
      <c r="H86" s="167">
        <v>0</v>
      </c>
      <c r="I86" s="183" t="s">
        <v>436</v>
      </c>
      <c r="J86" s="184">
        <v>1</v>
      </c>
      <c r="K86" s="166">
        <f>IF(IFERROR(FIND("Tecnologo",G86),0)=0,1,0)</f>
        <v>1</v>
      </c>
      <c r="L86" s="169">
        <f>IF(IFERROR(FIND("Tecnologo",G86),0)=0,H86+J86,0)</f>
        <v>1</v>
      </c>
      <c r="M86" s="170">
        <f>IF(IFERROR(FIND("Tecnologo",G86),0)=0,0,1)</f>
        <v>0</v>
      </c>
      <c r="N86" s="169">
        <f>IF(IFERROR(FIND("Tecnologo",G86),0)=0,0,H86+J86)</f>
        <v>0</v>
      </c>
      <c r="O86" s="166">
        <f>K86+M86</f>
        <v>1</v>
      </c>
      <c r="P86" s="184">
        <f>L86+N86</f>
        <v>1</v>
      </c>
    </row>
    <row r="87" spans="1:27">
      <c r="A87" s="162" t="s">
        <v>434</v>
      </c>
      <c r="B87" s="163" t="s">
        <v>141</v>
      </c>
      <c r="C87" s="163" t="s">
        <v>79</v>
      </c>
      <c r="D87" s="163" t="s">
        <v>240</v>
      </c>
      <c r="E87" s="163" t="s">
        <v>120</v>
      </c>
      <c r="F87" s="163" t="s">
        <v>85</v>
      </c>
      <c r="G87" s="163" t="s">
        <v>121</v>
      </c>
      <c r="H87" s="167">
        <v>0.2</v>
      </c>
      <c r="I87" s="183" t="s">
        <v>437</v>
      </c>
      <c r="J87" s="184">
        <v>0.2</v>
      </c>
      <c r="K87" s="166">
        <f t="shared" ref="K87:K88" si="55">IF(IFERROR(FIND("Tecnologo",G87),0)=0,1,0)</f>
        <v>0</v>
      </c>
      <c r="L87" s="169">
        <f t="shared" ref="L87:L88" si="56">IF(IFERROR(FIND("Tecnologo",G87),0)=0,H87+J87,0)</f>
        <v>0</v>
      </c>
      <c r="M87" s="170">
        <f t="shared" ref="M87:M88" si="57">IF(IFERROR(FIND("Tecnologo",G87),0)=0,0,1)</f>
        <v>1</v>
      </c>
      <c r="N87" s="169">
        <f t="shared" ref="N87:N88" si="58">IF(IFERROR(FIND("Tecnologo",G87),0)=0,0,H87+J87)</f>
        <v>0.4</v>
      </c>
      <c r="O87" s="166">
        <f t="shared" ref="O87:O88" si="59">K87+M87</f>
        <v>1</v>
      </c>
      <c r="P87" s="184">
        <f t="shared" ref="P87:P88" si="60">L87+N87</f>
        <v>0.4</v>
      </c>
    </row>
    <row r="88" spans="1:27">
      <c r="A88" s="162" t="s">
        <v>238</v>
      </c>
      <c r="B88" s="163" t="s">
        <v>239</v>
      </c>
      <c r="C88" s="163" t="s">
        <v>435</v>
      </c>
      <c r="D88" s="163" t="s">
        <v>240</v>
      </c>
      <c r="E88" s="163" t="s">
        <v>120</v>
      </c>
      <c r="F88" s="163" t="s">
        <v>85</v>
      </c>
      <c r="G88" s="163" t="s">
        <v>135</v>
      </c>
      <c r="H88" s="167">
        <v>0.1</v>
      </c>
      <c r="I88" s="183"/>
      <c r="J88" s="184"/>
      <c r="K88" s="166">
        <f t="shared" si="55"/>
        <v>0</v>
      </c>
      <c r="L88" s="169">
        <f t="shared" si="56"/>
        <v>0</v>
      </c>
      <c r="M88" s="170">
        <f t="shared" si="57"/>
        <v>1</v>
      </c>
      <c r="N88" s="169">
        <f t="shared" si="58"/>
        <v>0.1</v>
      </c>
      <c r="O88" s="166">
        <f t="shared" si="59"/>
        <v>1</v>
      </c>
      <c r="P88" s="184">
        <f t="shared" si="60"/>
        <v>0.1</v>
      </c>
    </row>
    <row r="89" spans="1:27">
      <c r="A89" s="61" t="s">
        <v>282</v>
      </c>
      <c r="B89" s="2"/>
      <c r="C89" s="2"/>
      <c r="D89" s="2"/>
      <c r="E89" s="2"/>
      <c r="F89" s="2"/>
      <c r="G89" s="2"/>
      <c r="H89" s="4">
        <f>SUM(H86:H88)</f>
        <v>0.30000000000000004</v>
      </c>
      <c r="I89" s="23"/>
      <c r="J89" s="4">
        <f t="shared" ref="J89:P89" si="61">SUM(J86:J88)</f>
        <v>1.2</v>
      </c>
      <c r="K89" s="192">
        <f t="shared" si="61"/>
        <v>1</v>
      </c>
      <c r="L89" s="122">
        <f t="shared" si="61"/>
        <v>1</v>
      </c>
      <c r="M89" s="192">
        <f t="shared" si="61"/>
        <v>2</v>
      </c>
      <c r="N89" s="122">
        <f t="shared" si="61"/>
        <v>0.5</v>
      </c>
      <c r="O89" s="123">
        <f t="shared" si="61"/>
        <v>3</v>
      </c>
      <c r="P89" s="124">
        <f t="shared" si="61"/>
        <v>1.5</v>
      </c>
    </row>
    <row r="90" spans="1:27">
      <c r="A90" s="162" t="s">
        <v>88</v>
      </c>
      <c r="B90" s="163" t="s">
        <v>89</v>
      </c>
      <c r="C90" s="163" t="s">
        <v>79</v>
      </c>
      <c r="D90" s="163" t="s">
        <v>7</v>
      </c>
      <c r="E90" s="163" t="s">
        <v>76</v>
      </c>
      <c r="F90" s="163" t="s">
        <v>77</v>
      </c>
      <c r="G90" s="163" t="s">
        <v>78</v>
      </c>
      <c r="H90" s="194">
        <v>0.3</v>
      </c>
      <c r="I90" s="186"/>
      <c r="J90" s="187"/>
      <c r="K90" s="166">
        <f>IF(IFERROR(FIND("Tecnologo",G90),0)=0,1,0)</f>
        <v>1</v>
      </c>
      <c r="L90" s="169">
        <f>IF(IFERROR(FIND("Tecnologo",G90),0)=0,H90+J90,0)</f>
        <v>0.3</v>
      </c>
      <c r="M90" s="170">
        <f>IF(IFERROR(FIND("Tecnologo",G90),0)=0,0,1)</f>
        <v>0</v>
      </c>
      <c r="N90" s="169">
        <f>IF(IFERROR(FIND("Tecnologo",G90),0)=0,0,H90+J90)</f>
        <v>0</v>
      </c>
      <c r="O90" s="166">
        <f>K90+M90</f>
        <v>1</v>
      </c>
      <c r="P90" s="184">
        <f>L90+N90</f>
        <v>0.3</v>
      </c>
      <c r="Q90" s="163"/>
      <c r="R90" s="163"/>
      <c r="S90" s="163"/>
      <c r="T90" s="163"/>
      <c r="U90" s="163"/>
      <c r="V90" s="163"/>
      <c r="W90" s="163"/>
      <c r="X90" s="181"/>
      <c r="Y90" s="162"/>
      <c r="Z90" s="163"/>
      <c r="AA90" s="181"/>
    </row>
    <row r="91" spans="1:27">
      <c r="A91" s="162" t="s">
        <v>100</v>
      </c>
      <c r="B91" s="163" t="s">
        <v>101</v>
      </c>
      <c r="C91" s="163" t="s">
        <v>79</v>
      </c>
      <c r="D91" s="163" t="s">
        <v>7</v>
      </c>
      <c r="E91" s="163" t="s">
        <v>76</v>
      </c>
      <c r="F91" s="163" t="s">
        <v>85</v>
      </c>
      <c r="G91" s="163" t="s">
        <v>92</v>
      </c>
      <c r="H91" s="194">
        <v>0.15</v>
      </c>
      <c r="I91" s="188"/>
      <c r="J91" s="189"/>
      <c r="K91" s="166">
        <f t="shared" ref="K91:K101" si="62">IF(IFERROR(FIND("Tecnologo",G91),0)=0,1,0)</f>
        <v>1</v>
      </c>
      <c r="L91" s="169">
        <f t="shared" ref="L91:L101" si="63">IF(IFERROR(FIND("Tecnologo",G91),0)=0,H91+J91,0)</f>
        <v>0.15</v>
      </c>
      <c r="M91" s="170">
        <f t="shared" ref="M91:M101" si="64">IF(IFERROR(FIND("Tecnologo",G91),0)=0,0,1)</f>
        <v>0</v>
      </c>
      <c r="N91" s="169">
        <f t="shared" ref="N91:N101" si="65">IF(IFERROR(FIND("Tecnologo",G91),0)=0,0,H91+J91)</f>
        <v>0</v>
      </c>
      <c r="O91" s="166">
        <f t="shared" ref="O91:O101" si="66">K91+M91</f>
        <v>1</v>
      </c>
      <c r="P91" s="184">
        <f t="shared" ref="P91:P101" si="67">L91+N91</f>
        <v>0.15</v>
      </c>
      <c r="Q91" s="163"/>
      <c r="R91" s="163"/>
      <c r="S91" s="163"/>
      <c r="T91" s="163"/>
      <c r="U91" s="163"/>
      <c r="V91" s="163"/>
      <c r="W91" s="163"/>
      <c r="X91" s="181"/>
      <c r="Y91" s="162"/>
      <c r="Z91" s="163"/>
      <c r="AA91" s="181"/>
    </row>
    <row r="92" spans="1:27">
      <c r="A92" s="162" t="s">
        <v>124</v>
      </c>
      <c r="B92" s="163" t="s">
        <v>125</v>
      </c>
      <c r="C92" s="163" t="s">
        <v>438</v>
      </c>
      <c r="D92" s="163" t="s">
        <v>7</v>
      </c>
      <c r="E92" s="163" t="s">
        <v>76</v>
      </c>
      <c r="F92" s="163" t="s">
        <v>85</v>
      </c>
      <c r="G92" s="163" t="s">
        <v>92</v>
      </c>
      <c r="H92" s="194">
        <v>0.1</v>
      </c>
      <c r="I92" s="164"/>
      <c r="J92" s="165"/>
      <c r="K92" s="166">
        <f t="shared" si="62"/>
        <v>1</v>
      </c>
      <c r="L92" s="169">
        <f t="shared" si="63"/>
        <v>0.1</v>
      </c>
      <c r="M92" s="170">
        <f t="shared" si="64"/>
        <v>0</v>
      </c>
      <c r="N92" s="169">
        <f t="shared" si="65"/>
        <v>0</v>
      </c>
      <c r="O92" s="166">
        <f t="shared" si="66"/>
        <v>1</v>
      </c>
      <c r="P92" s="184">
        <f t="shared" si="67"/>
        <v>0.1</v>
      </c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</row>
    <row r="93" spans="1:27">
      <c r="A93" s="162" t="s">
        <v>439</v>
      </c>
      <c r="B93" s="163" t="s">
        <v>440</v>
      </c>
      <c r="C93" s="163" t="s">
        <v>79</v>
      </c>
      <c r="D93" s="163" t="s">
        <v>7</v>
      </c>
      <c r="E93" s="163" t="s">
        <v>76</v>
      </c>
      <c r="F93" s="163" t="s">
        <v>77</v>
      </c>
      <c r="G93" s="163" t="s">
        <v>87</v>
      </c>
      <c r="H93" s="194">
        <v>0.5</v>
      </c>
      <c r="I93" s="164"/>
      <c r="J93" s="165"/>
      <c r="K93" s="166">
        <f t="shared" si="62"/>
        <v>1</v>
      </c>
      <c r="L93" s="169">
        <f t="shared" si="63"/>
        <v>0.5</v>
      </c>
      <c r="M93" s="170">
        <f t="shared" si="64"/>
        <v>0</v>
      </c>
      <c r="N93" s="169">
        <f t="shared" si="65"/>
        <v>0</v>
      </c>
      <c r="O93" s="166">
        <f t="shared" si="66"/>
        <v>1</v>
      </c>
      <c r="P93" s="184">
        <f t="shared" si="67"/>
        <v>0.5</v>
      </c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</row>
    <row r="94" spans="1:27">
      <c r="A94" s="162" t="s">
        <v>126</v>
      </c>
      <c r="B94" s="163" t="s">
        <v>127</v>
      </c>
      <c r="C94" s="163" t="s">
        <v>128</v>
      </c>
      <c r="D94" s="163" t="s">
        <v>7</v>
      </c>
      <c r="E94" s="163" t="s">
        <v>76</v>
      </c>
      <c r="F94" s="163" t="s">
        <v>77</v>
      </c>
      <c r="G94" s="163" t="s">
        <v>78</v>
      </c>
      <c r="H94" s="194">
        <v>0.2</v>
      </c>
      <c r="I94" s="164" t="s">
        <v>269</v>
      </c>
      <c r="J94" s="165">
        <v>0.2</v>
      </c>
      <c r="K94" s="166">
        <f t="shared" si="62"/>
        <v>1</v>
      </c>
      <c r="L94" s="169">
        <f t="shared" si="63"/>
        <v>0.4</v>
      </c>
      <c r="M94" s="170">
        <f t="shared" si="64"/>
        <v>0</v>
      </c>
      <c r="N94" s="169">
        <f t="shared" si="65"/>
        <v>0</v>
      </c>
      <c r="O94" s="166">
        <f t="shared" si="66"/>
        <v>1</v>
      </c>
      <c r="P94" s="184">
        <f t="shared" si="67"/>
        <v>0.4</v>
      </c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</row>
    <row r="95" spans="1:27">
      <c r="A95" s="162" t="s">
        <v>441</v>
      </c>
      <c r="B95" s="163" t="s">
        <v>322</v>
      </c>
      <c r="C95" s="163" t="s">
        <v>442</v>
      </c>
      <c r="D95" s="163" t="s">
        <v>7</v>
      </c>
      <c r="E95" s="163" t="s">
        <v>76</v>
      </c>
      <c r="F95" s="163" t="s">
        <v>77</v>
      </c>
      <c r="G95" s="163" t="s">
        <v>78</v>
      </c>
      <c r="H95" s="194">
        <v>0.1</v>
      </c>
      <c r="I95" s="164"/>
      <c r="J95" s="165"/>
      <c r="K95" s="166">
        <f t="shared" si="62"/>
        <v>1</v>
      </c>
      <c r="L95" s="169">
        <f t="shared" si="63"/>
        <v>0.1</v>
      </c>
      <c r="M95" s="170">
        <f t="shared" si="64"/>
        <v>0</v>
      </c>
      <c r="N95" s="169">
        <f t="shared" si="65"/>
        <v>0</v>
      </c>
      <c r="O95" s="166">
        <f t="shared" si="66"/>
        <v>1</v>
      </c>
      <c r="P95" s="184">
        <f t="shared" si="67"/>
        <v>0.1</v>
      </c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</row>
    <row r="96" spans="1:27">
      <c r="A96" s="162" t="s">
        <v>169</v>
      </c>
      <c r="B96" s="163" t="s">
        <v>170</v>
      </c>
      <c r="C96" s="163" t="s">
        <v>79</v>
      </c>
      <c r="D96" s="163" t="s">
        <v>7</v>
      </c>
      <c r="E96" s="163" t="s">
        <v>76</v>
      </c>
      <c r="F96" s="163" t="s">
        <v>85</v>
      </c>
      <c r="G96" s="163" t="s">
        <v>92</v>
      </c>
      <c r="H96" s="194">
        <v>0.15</v>
      </c>
      <c r="I96" s="164"/>
      <c r="J96" s="165"/>
      <c r="K96" s="166">
        <f t="shared" si="62"/>
        <v>1</v>
      </c>
      <c r="L96" s="169">
        <f t="shared" si="63"/>
        <v>0.15</v>
      </c>
      <c r="M96" s="170">
        <f t="shared" si="64"/>
        <v>0</v>
      </c>
      <c r="N96" s="169">
        <f t="shared" si="65"/>
        <v>0</v>
      </c>
      <c r="O96" s="166">
        <f t="shared" si="66"/>
        <v>1</v>
      </c>
      <c r="P96" s="184">
        <f t="shared" si="67"/>
        <v>0.15</v>
      </c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</row>
    <row r="97" spans="1:27">
      <c r="A97" s="162" t="s">
        <v>443</v>
      </c>
      <c r="B97" s="163" t="s">
        <v>444</v>
      </c>
      <c r="C97" s="163" t="s">
        <v>79</v>
      </c>
      <c r="D97" s="163" t="s">
        <v>7</v>
      </c>
      <c r="E97" s="163" t="s">
        <v>76</v>
      </c>
      <c r="F97" s="163" t="s">
        <v>77</v>
      </c>
      <c r="G97" s="163" t="s">
        <v>80</v>
      </c>
      <c r="H97" s="194">
        <v>0.1</v>
      </c>
      <c r="I97" s="164"/>
      <c r="J97" s="165"/>
      <c r="K97" s="166">
        <f t="shared" si="62"/>
        <v>1</v>
      </c>
      <c r="L97" s="169">
        <f t="shared" si="63"/>
        <v>0.1</v>
      </c>
      <c r="M97" s="170">
        <f t="shared" si="64"/>
        <v>0</v>
      </c>
      <c r="N97" s="169">
        <f t="shared" si="65"/>
        <v>0</v>
      </c>
      <c r="O97" s="166">
        <f t="shared" si="66"/>
        <v>1</v>
      </c>
      <c r="P97" s="184">
        <f t="shared" si="67"/>
        <v>0.1</v>
      </c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</row>
    <row r="98" spans="1:27">
      <c r="A98" s="162" t="s">
        <v>445</v>
      </c>
      <c r="B98" s="163" t="s">
        <v>370</v>
      </c>
      <c r="C98" s="163" t="s">
        <v>79</v>
      </c>
      <c r="D98" s="163" t="s">
        <v>7</v>
      </c>
      <c r="E98" s="163" t="s">
        <v>76</v>
      </c>
      <c r="F98" s="163" t="s">
        <v>77</v>
      </c>
      <c r="G98" s="163" t="s">
        <v>80</v>
      </c>
      <c r="H98" s="194">
        <v>0.1</v>
      </c>
      <c r="I98" s="164"/>
      <c r="J98" s="165"/>
      <c r="K98" s="166">
        <f t="shared" si="62"/>
        <v>1</v>
      </c>
      <c r="L98" s="169">
        <f t="shared" si="63"/>
        <v>0.1</v>
      </c>
      <c r="M98" s="170">
        <f t="shared" si="64"/>
        <v>0</v>
      </c>
      <c r="N98" s="169">
        <f t="shared" si="65"/>
        <v>0</v>
      </c>
      <c r="O98" s="166">
        <f t="shared" si="66"/>
        <v>1</v>
      </c>
      <c r="P98" s="184">
        <f t="shared" si="67"/>
        <v>0.1</v>
      </c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</row>
    <row r="99" spans="1:27">
      <c r="A99" s="162" t="s">
        <v>446</v>
      </c>
      <c r="B99" s="163" t="s">
        <v>74</v>
      </c>
      <c r="C99" s="163" t="s">
        <v>79</v>
      </c>
      <c r="D99" s="163" t="s">
        <v>7</v>
      </c>
      <c r="E99" s="163" t="s">
        <v>76</v>
      </c>
      <c r="F99" s="163" t="s">
        <v>85</v>
      </c>
      <c r="G99" s="163" t="s">
        <v>92</v>
      </c>
      <c r="H99" s="194">
        <v>0.15</v>
      </c>
      <c r="I99" s="164"/>
      <c r="J99" s="165"/>
      <c r="K99" s="166">
        <f t="shared" si="62"/>
        <v>1</v>
      </c>
      <c r="L99" s="169">
        <f t="shared" si="63"/>
        <v>0.15</v>
      </c>
      <c r="M99" s="170">
        <f t="shared" si="64"/>
        <v>0</v>
      </c>
      <c r="N99" s="169">
        <f t="shared" si="65"/>
        <v>0</v>
      </c>
      <c r="O99" s="166">
        <f t="shared" si="66"/>
        <v>1</v>
      </c>
      <c r="P99" s="184">
        <f t="shared" si="67"/>
        <v>0.15</v>
      </c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</row>
    <row r="100" spans="1:27">
      <c r="A100" s="162" t="s">
        <v>249</v>
      </c>
      <c r="B100" s="163" t="s">
        <v>250</v>
      </c>
      <c r="C100" s="163" t="s">
        <v>128</v>
      </c>
      <c r="D100" s="163" t="s">
        <v>7</v>
      </c>
      <c r="E100" s="163" t="s">
        <v>76</v>
      </c>
      <c r="F100" s="163" t="s">
        <v>77</v>
      </c>
      <c r="G100" s="163" t="s">
        <v>150</v>
      </c>
      <c r="H100" s="194">
        <v>0.2</v>
      </c>
      <c r="I100" s="164" t="s">
        <v>269</v>
      </c>
      <c r="J100" s="165">
        <v>0.3</v>
      </c>
      <c r="K100" s="166">
        <f t="shared" si="62"/>
        <v>1</v>
      </c>
      <c r="L100" s="169">
        <f t="shared" si="63"/>
        <v>0.5</v>
      </c>
      <c r="M100" s="170">
        <f t="shared" si="64"/>
        <v>0</v>
      </c>
      <c r="N100" s="169">
        <f t="shared" si="65"/>
        <v>0</v>
      </c>
      <c r="O100" s="166">
        <f t="shared" si="66"/>
        <v>1</v>
      </c>
      <c r="P100" s="184">
        <f t="shared" si="67"/>
        <v>0.5</v>
      </c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</row>
    <row r="101" spans="1:27">
      <c r="A101" s="162" t="s">
        <v>447</v>
      </c>
      <c r="B101" s="163" t="s">
        <v>448</v>
      </c>
      <c r="C101" s="163" t="s">
        <v>449</v>
      </c>
      <c r="D101" s="163" t="s">
        <v>7</v>
      </c>
      <c r="E101" s="163" t="s">
        <v>76</v>
      </c>
      <c r="F101" s="163" t="s">
        <v>85</v>
      </c>
      <c r="G101" s="163" t="s">
        <v>92</v>
      </c>
      <c r="H101" s="194">
        <v>0.1</v>
      </c>
      <c r="I101" s="190"/>
      <c r="J101" s="191"/>
      <c r="K101" s="166">
        <f t="shared" si="62"/>
        <v>1</v>
      </c>
      <c r="L101" s="169">
        <f t="shared" si="63"/>
        <v>0.1</v>
      </c>
      <c r="M101" s="170">
        <f t="shared" si="64"/>
        <v>0</v>
      </c>
      <c r="N101" s="169">
        <f t="shared" si="65"/>
        <v>0</v>
      </c>
      <c r="O101" s="166">
        <f t="shared" si="66"/>
        <v>1</v>
      </c>
      <c r="P101" s="184">
        <f t="shared" si="67"/>
        <v>0.1</v>
      </c>
    </row>
    <row r="102" spans="1:27">
      <c r="A102" s="61" t="s">
        <v>52</v>
      </c>
      <c r="B102" s="2"/>
      <c r="C102" s="2"/>
      <c r="D102" s="2"/>
      <c r="E102" s="2"/>
      <c r="F102" s="2"/>
      <c r="G102" s="2"/>
      <c r="H102" s="4">
        <f>SUM(H90:H101)</f>
        <v>2.15</v>
      </c>
      <c r="I102" s="23"/>
      <c r="J102" s="122">
        <f t="shared" ref="J102:P102" si="68">SUM(J90:J101)</f>
        <v>0.5</v>
      </c>
      <c r="K102" s="22">
        <f t="shared" si="68"/>
        <v>12</v>
      </c>
      <c r="L102" s="122">
        <f t="shared" si="68"/>
        <v>2.65</v>
      </c>
      <c r="M102" s="2">
        <f t="shared" si="68"/>
        <v>0</v>
      </c>
      <c r="N102" s="4">
        <f t="shared" si="68"/>
        <v>0</v>
      </c>
      <c r="O102" s="61">
        <f t="shared" si="68"/>
        <v>12</v>
      </c>
      <c r="P102" s="139">
        <f t="shared" si="68"/>
        <v>2.65</v>
      </c>
    </row>
    <row r="103" spans="1:27">
      <c r="A103" s="137" t="s">
        <v>327</v>
      </c>
      <c r="B103" s="185" t="s">
        <v>450</v>
      </c>
      <c r="D103" s="185" t="s">
        <v>7</v>
      </c>
      <c r="E103" s="185" t="s">
        <v>76</v>
      </c>
      <c r="F103" s="185" t="s">
        <v>77</v>
      </c>
      <c r="G103" s="185" t="s">
        <v>451</v>
      </c>
      <c r="H103" s="146">
        <v>0.1</v>
      </c>
      <c r="I103" s="24"/>
      <c r="J103" s="35"/>
      <c r="K103" s="166">
        <f>IF(IFERROR(FIND("Tecnologo",G103),0)=0,1,0)</f>
        <v>1</v>
      </c>
      <c r="L103" s="169">
        <f>IF(IFERROR(FIND("Tecnologo",G103),0)=0,H103+J103,0)</f>
        <v>0.1</v>
      </c>
      <c r="M103" s="170">
        <f>IF(IFERROR(FIND("Tecnologo",G103),0)=0,0,1)</f>
        <v>0</v>
      </c>
      <c r="N103" s="169">
        <f>IF(IFERROR(FIND("Tecnologo",G103),0)=0,0,H103+J103)</f>
        <v>0</v>
      </c>
      <c r="O103" s="166">
        <f>K103+M103</f>
        <v>1</v>
      </c>
      <c r="P103" s="184">
        <f>L103+N103</f>
        <v>0.1</v>
      </c>
    </row>
    <row r="104" spans="1:27">
      <c r="A104" s="61" t="s">
        <v>328</v>
      </c>
      <c r="B104" s="2"/>
      <c r="C104" s="2"/>
      <c r="D104" s="2"/>
      <c r="E104" s="2"/>
      <c r="F104" s="2"/>
      <c r="G104" s="2"/>
      <c r="H104" s="4">
        <f t="shared" ref="H104:P104" si="69">SUM(H103)</f>
        <v>0.1</v>
      </c>
      <c r="I104" s="4"/>
      <c r="J104" s="4">
        <f t="shared" si="69"/>
        <v>0</v>
      </c>
      <c r="K104" s="192">
        <f t="shared" si="69"/>
        <v>1</v>
      </c>
      <c r="L104" s="122">
        <f t="shared" si="69"/>
        <v>0.1</v>
      </c>
      <c r="M104" s="192">
        <f t="shared" si="69"/>
        <v>0</v>
      </c>
      <c r="N104" s="122">
        <f t="shared" si="69"/>
        <v>0</v>
      </c>
      <c r="O104" s="123">
        <f t="shared" si="69"/>
        <v>1</v>
      </c>
      <c r="P104" s="124">
        <f t="shared" si="69"/>
        <v>0.1</v>
      </c>
    </row>
    <row r="105" spans="1:27">
      <c r="A105" s="162" t="s">
        <v>291</v>
      </c>
      <c r="B105" s="163" t="s">
        <v>212</v>
      </c>
      <c r="C105" s="163" t="s">
        <v>79</v>
      </c>
      <c r="D105" s="163" t="s">
        <v>292</v>
      </c>
      <c r="E105" s="163" t="s">
        <v>76</v>
      </c>
      <c r="F105" s="163" t="s">
        <v>77</v>
      </c>
      <c r="G105" s="163" t="s">
        <v>78</v>
      </c>
      <c r="H105" s="167">
        <v>0.1</v>
      </c>
      <c r="I105" s="145"/>
      <c r="J105" s="138"/>
      <c r="K105" s="166">
        <f>IF(IFERROR(FIND("Tecnologo",G105),0)=0,1,0)</f>
        <v>1</v>
      </c>
      <c r="L105" s="169">
        <f>IF(IFERROR(FIND("Tecnologo",G105),0)=0,H105+J105,0)</f>
        <v>0.1</v>
      </c>
      <c r="M105" s="170">
        <f>IF(IFERROR(FIND("Tecnologo",G105),0)=0,0,1)</f>
        <v>0</v>
      </c>
      <c r="N105" s="169">
        <f>IF(IFERROR(FIND("Tecnologo",G105),0)=0,0,H105+J105)</f>
        <v>0</v>
      </c>
      <c r="O105" s="166">
        <f>K105+M105</f>
        <v>1</v>
      </c>
      <c r="P105" s="184">
        <f>L105+N105</f>
        <v>0.1</v>
      </c>
    </row>
    <row r="106" spans="1:27">
      <c r="A106" s="162" t="s">
        <v>452</v>
      </c>
      <c r="B106" s="163" t="s">
        <v>74</v>
      </c>
      <c r="C106" s="163" t="s">
        <v>79</v>
      </c>
      <c r="D106" s="163" t="s">
        <v>292</v>
      </c>
      <c r="E106" s="163" t="s">
        <v>76</v>
      </c>
      <c r="F106" s="163" t="s">
        <v>77</v>
      </c>
      <c r="G106" s="163" t="s">
        <v>150</v>
      </c>
      <c r="H106" s="167">
        <v>0.1</v>
      </c>
      <c r="I106" s="145"/>
      <c r="J106" s="138"/>
      <c r="K106" s="166">
        <f t="shared" ref="K106:K115" si="70">IF(IFERROR(FIND("Tecnologo",G106),0)=0,1,0)</f>
        <v>1</v>
      </c>
      <c r="L106" s="169">
        <f t="shared" ref="L106:L115" si="71">IF(IFERROR(FIND("Tecnologo",G106),0)=0,H106+J106,0)</f>
        <v>0.1</v>
      </c>
      <c r="M106" s="170">
        <f t="shared" ref="M106:M115" si="72">IF(IFERROR(FIND("Tecnologo",G106),0)=0,0,1)</f>
        <v>0</v>
      </c>
      <c r="N106" s="169">
        <f t="shared" ref="N106:N115" si="73">IF(IFERROR(FIND("Tecnologo",G106),0)=0,0,H106+J106)</f>
        <v>0</v>
      </c>
      <c r="O106" s="166">
        <f t="shared" ref="O106:O115" si="74">K106+M106</f>
        <v>1</v>
      </c>
      <c r="P106" s="184">
        <f t="shared" ref="P106:P115" si="75">L106+N106</f>
        <v>0.1</v>
      </c>
    </row>
    <row r="107" spans="1:27">
      <c r="A107" s="162" t="s">
        <v>293</v>
      </c>
      <c r="B107" s="163" t="s">
        <v>125</v>
      </c>
      <c r="C107" s="163" t="s">
        <v>453</v>
      </c>
      <c r="D107" s="163" t="s">
        <v>292</v>
      </c>
      <c r="E107" s="163" t="s">
        <v>76</v>
      </c>
      <c r="F107" s="163" t="s">
        <v>77</v>
      </c>
      <c r="G107" s="163" t="s">
        <v>78</v>
      </c>
      <c r="H107" s="167">
        <v>0.1</v>
      </c>
      <c r="I107" s="145"/>
      <c r="J107" s="138"/>
      <c r="K107" s="166">
        <f t="shared" si="70"/>
        <v>1</v>
      </c>
      <c r="L107" s="169">
        <f t="shared" si="71"/>
        <v>0.1</v>
      </c>
      <c r="M107" s="170">
        <f t="shared" si="72"/>
        <v>0</v>
      </c>
      <c r="N107" s="169">
        <f t="shared" si="73"/>
        <v>0</v>
      </c>
      <c r="O107" s="166">
        <f t="shared" si="74"/>
        <v>1</v>
      </c>
      <c r="P107" s="184">
        <f t="shared" si="75"/>
        <v>0.1</v>
      </c>
    </row>
    <row r="108" spans="1:27">
      <c r="A108" s="162" t="s">
        <v>294</v>
      </c>
      <c r="B108" s="163" t="s">
        <v>295</v>
      </c>
      <c r="C108" s="163" t="s">
        <v>453</v>
      </c>
      <c r="D108" s="163" t="s">
        <v>292</v>
      </c>
      <c r="E108" s="163" t="s">
        <v>76</v>
      </c>
      <c r="F108" s="163" t="s">
        <v>77</v>
      </c>
      <c r="G108" s="163" t="s">
        <v>78</v>
      </c>
      <c r="H108" s="167">
        <v>0.1</v>
      </c>
      <c r="I108" s="145"/>
      <c r="J108" s="138"/>
      <c r="K108" s="166">
        <f t="shared" si="70"/>
        <v>1</v>
      </c>
      <c r="L108" s="169">
        <f t="shared" si="71"/>
        <v>0.1</v>
      </c>
      <c r="M108" s="170">
        <f t="shared" si="72"/>
        <v>0</v>
      </c>
      <c r="N108" s="169">
        <f t="shared" si="73"/>
        <v>0</v>
      </c>
      <c r="O108" s="166">
        <f t="shared" si="74"/>
        <v>1</v>
      </c>
      <c r="P108" s="184">
        <f t="shared" si="75"/>
        <v>0.1</v>
      </c>
    </row>
    <row r="109" spans="1:27">
      <c r="A109" s="162" t="s">
        <v>296</v>
      </c>
      <c r="B109" s="163" t="s">
        <v>297</v>
      </c>
      <c r="C109" s="163" t="s">
        <v>79</v>
      </c>
      <c r="D109" s="163" t="s">
        <v>292</v>
      </c>
      <c r="E109" s="163" t="s">
        <v>76</v>
      </c>
      <c r="F109" s="163" t="s">
        <v>77</v>
      </c>
      <c r="G109" s="163" t="s">
        <v>78</v>
      </c>
      <c r="H109" s="167">
        <v>0.1</v>
      </c>
      <c r="I109" s="145"/>
      <c r="J109" s="138"/>
      <c r="K109" s="166">
        <f t="shared" si="70"/>
        <v>1</v>
      </c>
      <c r="L109" s="169">
        <f t="shared" si="71"/>
        <v>0.1</v>
      </c>
      <c r="M109" s="170">
        <f t="shared" si="72"/>
        <v>0</v>
      </c>
      <c r="N109" s="169">
        <f t="shared" si="73"/>
        <v>0</v>
      </c>
      <c r="O109" s="166">
        <f t="shared" si="74"/>
        <v>1</v>
      </c>
      <c r="P109" s="184">
        <f t="shared" si="75"/>
        <v>0.1</v>
      </c>
    </row>
    <row r="110" spans="1:27">
      <c r="A110" s="162" t="s">
        <v>454</v>
      </c>
      <c r="B110" s="163" t="s">
        <v>209</v>
      </c>
      <c r="C110" s="163" t="s">
        <v>79</v>
      </c>
      <c r="D110" s="163" t="s">
        <v>292</v>
      </c>
      <c r="E110" s="163" t="s">
        <v>76</v>
      </c>
      <c r="F110" s="163" t="s">
        <v>85</v>
      </c>
      <c r="G110" s="163" t="s">
        <v>92</v>
      </c>
      <c r="H110" s="167">
        <v>0.1</v>
      </c>
      <c r="I110" s="145"/>
      <c r="J110" s="138"/>
      <c r="K110" s="166">
        <f t="shared" si="70"/>
        <v>1</v>
      </c>
      <c r="L110" s="169">
        <f t="shared" si="71"/>
        <v>0.1</v>
      </c>
      <c r="M110" s="170">
        <f t="shared" si="72"/>
        <v>0</v>
      </c>
      <c r="N110" s="169">
        <f t="shared" si="73"/>
        <v>0</v>
      </c>
      <c r="O110" s="166">
        <f t="shared" si="74"/>
        <v>1</v>
      </c>
      <c r="P110" s="184">
        <f t="shared" si="75"/>
        <v>0.1</v>
      </c>
    </row>
    <row r="111" spans="1:27">
      <c r="A111" s="162" t="s">
        <v>298</v>
      </c>
      <c r="B111" s="163" t="s">
        <v>299</v>
      </c>
      <c r="C111" s="163" t="s">
        <v>455</v>
      </c>
      <c r="D111" s="163" t="s">
        <v>292</v>
      </c>
      <c r="E111" s="163" t="s">
        <v>76</v>
      </c>
      <c r="F111" s="163" t="s">
        <v>77</v>
      </c>
      <c r="G111" s="163" t="s">
        <v>78</v>
      </c>
      <c r="H111" s="167">
        <v>0.2</v>
      </c>
      <c r="I111" s="145"/>
      <c r="J111" s="138"/>
      <c r="K111" s="166">
        <f t="shared" si="70"/>
        <v>1</v>
      </c>
      <c r="L111" s="169">
        <f t="shared" si="71"/>
        <v>0.2</v>
      </c>
      <c r="M111" s="170">
        <f t="shared" si="72"/>
        <v>0</v>
      </c>
      <c r="N111" s="169">
        <f t="shared" si="73"/>
        <v>0</v>
      </c>
      <c r="O111" s="166">
        <f t="shared" si="74"/>
        <v>1</v>
      </c>
      <c r="P111" s="184">
        <f t="shared" si="75"/>
        <v>0.2</v>
      </c>
    </row>
    <row r="112" spans="1:27">
      <c r="A112" s="162" t="s">
        <v>456</v>
      </c>
      <c r="B112" s="163" t="s">
        <v>137</v>
      </c>
      <c r="C112" s="163" t="s">
        <v>457</v>
      </c>
      <c r="D112" s="163" t="s">
        <v>292</v>
      </c>
      <c r="E112" s="163" t="s">
        <v>120</v>
      </c>
      <c r="F112" s="163" t="s">
        <v>85</v>
      </c>
      <c r="G112" s="163" t="s">
        <v>178</v>
      </c>
      <c r="H112" s="167">
        <v>0.1</v>
      </c>
      <c r="I112" s="145"/>
      <c r="J112" s="138"/>
      <c r="K112" s="166">
        <f t="shared" si="70"/>
        <v>0</v>
      </c>
      <c r="L112" s="169">
        <f t="shared" si="71"/>
        <v>0</v>
      </c>
      <c r="M112" s="170">
        <f t="shared" si="72"/>
        <v>1</v>
      </c>
      <c r="N112" s="169">
        <f t="shared" si="73"/>
        <v>0.1</v>
      </c>
      <c r="O112" s="166">
        <f t="shared" si="74"/>
        <v>1</v>
      </c>
      <c r="P112" s="184">
        <f t="shared" si="75"/>
        <v>0.1</v>
      </c>
    </row>
    <row r="113" spans="1:16">
      <c r="A113" s="162" t="s">
        <v>300</v>
      </c>
      <c r="B113" s="163" t="s">
        <v>301</v>
      </c>
      <c r="C113" s="163" t="s">
        <v>458</v>
      </c>
      <c r="D113" s="163" t="s">
        <v>292</v>
      </c>
      <c r="E113" s="163" t="s">
        <v>76</v>
      </c>
      <c r="F113" s="163" t="s">
        <v>85</v>
      </c>
      <c r="G113" s="163" t="s">
        <v>107</v>
      </c>
      <c r="H113" s="167">
        <v>0.2</v>
      </c>
      <c r="I113" s="145"/>
      <c r="J113" s="138"/>
      <c r="K113" s="166">
        <f t="shared" si="70"/>
        <v>1</v>
      </c>
      <c r="L113" s="169">
        <f t="shared" si="71"/>
        <v>0.2</v>
      </c>
      <c r="M113" s="170">
        <f t="shared" si="72"/>
        <v>0</v>
      </c>
      <c r="N113" s="169">
        <f t="shared" si="73"/>
        <v>0</v>
      </c>
      <c r="O113" s="166">
        <f t="shared" si="74"/>
        <v>1</v>
      </c>
      <c r="P113" s="184">
        <f t="shared" si="75"/>
        <v>0.2</v>
      </c>
    </row>
    <row r="114" spans="1:16">
      <c r="A114" s="162" t="s">
        <v>302</v>
      </c>
      <c r="B114" s="163" t="s">
        <v>162</v>
      </c>
      <c r="C114" s="163" t="s">
        <v>459</v>
      </c>
      <c r="D114" s="163" t="s">
        <v>292</v>
      </c>
      <c r="E114" s="163" t="s">
        <v>76</v>
      </c>
      <c r="F114" s="163" t="s">
        <v>85</v>
      </c>
      <c r="G114" s="163" t="s">
        <v>92</v>
      </c>
      <c r="H114" s="167">
        <v>0.1</v>
      </c>
      <c r="I114" s="145"/>
      <c r="J114" s="138"/>
      <c r="K114" s="166">
        <f t="shared" si="70"/>
        <v>1</v>
      </c>
      <c r="L114" s="169">
        <f t="shared" si="71"/>
        <v>0.1</v>
      </c>
      <c r="M114" s="170">
        <f t="shared" si="72"/>
        <v>0</v>
      </c>
      <c r="N114" s="169">
        <f t="shared" si="73"/>
        <v>0</v>
      </c>
      <c r="O114" s="166">
        <f t="shared" si="74"/>
        <v>1</v>
      </c>
      <c r="P114" s="184">
        <f t="shared" si="75"/>
        <v>0.1</v>
      </c>
    </row>
    <row r="115" spans="1:16">
      <c r="A115" s="162" t="s">
        <v>302</v>
      </c>
      <c r="B115" s="163" t="s">
        <v>303</v>
      </c>
      <c r="C115" s="163" t="s">
        <v>453</v>
      </c>
      <c r="D115" s="163" t="s">
        <v>292</v>
      </c>
      <c r="E115" s="163" t="s">
        <v>76</v>
      </c>
      <c r="F115" s="163" t="s">
        <v>77</v>
      </c>
      <c r="G115" s="163" t="s">
        <v>78</v>
      </c>
      <c r="H115" s="167">
        <v>0.1</v>
      </c>
      <c r="I115" s="145"/>
      <c r="J115" s="138"/>
      <c r="K115" s="166">
        <f t="shared" si="70"/>
        <v>1</v>
      </c>
      <c r="L115" s="169">
        <f t="shared" si="71"/>
        <v>0.1</v>
      </c>
      <c r="M115" s="170">
        <f t="shared" si="72"/>
        <v>0</v>
      </c>
      <c r="N115" s="169">
        <f t="shared" si="73"/>
        <v>0</v>
      </c>
      <c r="O115" s="166">
        <f t="shared" si="74"/>
        <v>1</v>
      </c>
      <c r="P115" s="184">
        <f t="shared" si="75"/>
        <v>0.1</v>
      </c>
    </row>
    <row r="116" spans="1:16">
      <c r="A116" s="61" t="s">
        <v>290</v>
      </c>
      <c r="B116" s="10"/>
      <c r="C116" s="10"/>
      <c r="D116" s="10"/>
      <c r="E116" s="10"/>
      <c r="F116" s="10"/>
      <c r="G116" s="10"/>
      <c r="H116" s="133">
        <f>SUM(H105:H115)</f>
        <v>1.3000000000000003</v>
      </c>
      <c r="I116" s="135"/>
      <c r="J116" s="136">
        <f t="shared" ref="J116:P116" si="76">SUM(J105:J115)</f>
        <v>0</v>
      </c>
      <c r="K116" s="134">
        <f t="shared" si="76"/>
        <v>10</v>
      </c>
      <c r="L116" s="136">
        <f t="shared" si="76"/>
        <v>1.2000000000000002</v>
      </c>
      <c r="M116" s="134">
        <f t="shared" si="76"/>
        <v>1</v>
      </c>
      <c r="N116" s="133">
        <f t="shared" si="76"/>
        <v>0.1</v>
      </c>
      <c r="O116" s="123">
        <f t="shared" si="76"/>
        <v>11</v>
      </c>
      <c r="P116" s="124">
        <f t="shared" si="76"/>
        <v>1.3000000000000003</v>
      </c>
    </row>
    <row r="117" spans="1:16">
      <c r="A117" s="162" t="s">
        <v>93</v>
      </c>
      <c r="B117" s="163" t="s">
        <v>94</v>
      </c>
      <c r="C117" s="163" t="s">
        <v>460</v>
      </c>
      <c r="D117" s="163" t="s">
        <v>8</v>
      </c>
      <c r="E117" s="163" t="s">
        <v>76</v>
      </c>
      <c r="F117" s="163" t="s">
        <v>85</v>
      </c>
      <c r="G117" s="163" t="s">
        <v>95</v>
      </c>
      <c r="H117" s="167">
        <v>0.2</v>
      </c>
      <c r="I117" s="168" t="s">
        <v>349</v>
      </c>
      <c r="J117" s="169">
        <v>0.1</v>
      </c>
      <c r="K117" s="166">
        <f>IF(IFERROR(FIND("Tecnologo",G117),0)=0,1,0)</f>
        <v>1</v>
      </c>
      <c r="L117" s="169">
        <f>IF(IFERROR(FIND("Tecnologo",G117),0)=0,H117+J117,0)</f>
        <v>0.30000000000000004</v>
      </c>
      <c r="M117" s="170">
        <f>IF(IFERROR(FIND("Tecnologo",G117),0)=0,0,1)</f>
        <v>0</v>
      </c>
      <c r="N117" s="169">
        <f>IF(IFERROR(FIND("Tecnologo",G117),0)=0,0,H117+J117)</f>
        <v>0</v>
      </c>
      <c r="O117" s="166">
        <f>K117+M117</f>
        <v>1</v>
      </c>
      <c r="P117" s="184">
        <f>L117+N117</f>
        <v>0.30000000000000004</v>
      </c>
    </row>
    <row r="118" spans="1:16">
      <c r="A118" s="162" t="s">
        <v>98</v>
      </c>
      <c r="B118" s="163" t="s">
        <v>99</v>
      </c>
      <c r="C118" s="163" t="s">
        <v>79</v>
      </c>
      <c r="D118" s="163" t="s">
        <v>8</v>
      </c>
      <c r="E118" s="163" t="s">
        <v>76</v>
      </c>
      <c r="F118" s="163" t="s">
        <v>85</v>
      </c>
      <c r="G118" s="163" t="s">
        <v>95</v>
      </c>
      <c r="H118" s="167">
        <v>0.1</v>
      </c>
      <c r="I118" s="168"/>
      <c r="J118" s="169"/>
      <c r="K118" s="166">
        <f t="shared" ref="K118:K127" si="77">IF(IFERROR(FIND("Tecnologo",G118),0)=0,1,0)</f>
        <v>1</v>
      </c>
      <c r="L118" s="169">
        <f t="shared" ref="L118:L127" si="78">IF(IFERROR(FIND("Tecnologo",G118),0)=0,H118+J118,0)</f>
        <v>0.1</v>
      </c>
      <c r="M118" s="170">
        <f t="shared" ref="M118:M127" si="79">IF(IFERROR(FIND("Tecnologo",G118),0)=0,0,1)</f>
        <v>0</v>
      </c>
      <c r="N118" s="169">
        <f t="shared" ref="N118:N127" si="80">IF(IFERROR(FIND("Tecnologo",G118),0)=0,0,H118+J118)</f>
        <v>0</v>
      </c>
      <c r="O118" s="166">
        <f t="shared" ref="O118:O127" si="81">K118+M118</f>
        <v>1</v>
      </c>
      <c r="P118" s="184">
        <f t="shared" ref="P118:P127" si="82">L118+N118</f>
        <v>0.1</v>
      </c>
    </row>
    <row r="119" spans="1:16">
      <c r="A119" s="162" t="s">
        <v>131</v>
      </c>
      <c r="B119" s="163" t="s">
        <v>132</v>
      </c>
      <c r="C119" s="163" t="s">
        <v>79</v>
      </c>
      <c r="D119" s="163" t="s">
        <v>8</v>
      </c>
      <c r="E119" s="163" t="s">
        <v>76</v>
      </c>
      <c r="F119" s="163" t="s">
        <v>77</v>
      </c>
      <c r="G119" s="163" t="s">
        <v>78</v>
      </c>
      <c r="H119" s="167">
        <v>0.1</v>
      </c>
      <c r="I119" s="168"/>
      <c r="J119" s="169"/>
      <c r="K119" s="166">
        <f t="shared" si="77"/>
        <v>1</v>
      </c>
      <c r="L119" s="169">
        <f t="shared" si="78"/>
        <v>0.1</v>
      </c>
      <c r="M119" s="170">
        <f t="shared" si="79"/>
        <v>0</v>
      </c>
      <c r="N119" s="169">
        <f t="shared" si="80"/>
        <v>0</v>
      </c>
      <c r="O119" s="166">
        <f t="shared" si="81"/>
        <v>1</v>
      </c>
      <c r="P119" s="184">
        <f t="shared" si="82"/>
        <v>0.1</v>
      </c>
    </row>
    <row r="120" spans="1:16">
      <c r="A120" s="162" t="s">
        <v>172</v>
      </c>
      <c r="B120" s="163" t="s">
        <v>151</v>
      </c>
      <c r="C120" s="163" t="s">
        <v>79</v>
      </c>
      <c r="D120" s="163" t="s">
        <v>8</v>
      </c>
      <c r="E120" s="163" t="s">
        <v>120</v>
      </c>
      <c r="F120" s="163" t="s">
        <v>85</v>
      </c>
      <c r="G120" s="163" t="s">
        <v>135</v>
      </c>
      <c r="H120" s="167">
        <v>0.1</v>
      </c>
      <c r="I120" s="168"/>
      <c r="J120" s="169"/>
      <c r="K120" s="166">
        <f t="shared" si="77"/>
        <v>0</v>
      </c>
      <c r="L120" s="169">
        <f t="shared" si="78"/>
        <v>0</v>
      </c>
      <c r="M120" s="170">
        <f t="shared" si="79"/>
        <v>1</v>
      </c>
      <c r="N120" s="169">
        <f t="shared" si="80"/>
        <v>0.1</v>
      </c>
      <c r="O120" s="166">
        <f t="shared" si="81"/>
        <v>1</v>
      </c>
      <c r="P120" s="184">
        <f t="shared" si="82"/>
        <v>0.1</v>
      </c>
    </row>
    <row r="121" spans="1:16">
      <c r="A121" s="162" t="s">
        <v>213</v>
      </c>
      <c r="B121" s="163" t="s">
        <v>214</v>
      </c>
      <c r="C121" s="163" t="s">
        <v>461</v>
      </c>
      <c r="D121" s="163" t="s">
        <v>8</v>
      </c>
      <c r="E121" s="163" t="s">
        <v>76</v>
      </c>
      <c r="F121" s="163" t="s">
        <v>77</v>
      </c>
      <c r="G121" s="163" t="s">
        <v>78</v>
      </c>
      <c r="H121" s="167">
        <v>0.1</v>
      </c>
      <c r="I121" s="168"/>
      <c r="J121" s="169"/>
      <c r="K121" s="166">
        <f t="shared" si="77"/>
        <v>1</v>
      </c>
      <c r="L121" s="169">
        <f t="shared" si="78"/>
        <v>0.1</v>
      </c>
      <c r="M121" s="170">
        <f t="shared" si="79"/>
        <v>0</v>
      </c>
      <c r="N121" s="169">
        <f t="shared" si="80"/>
        <v>0</v>
      </c>
      <c r="O121" s="166">
        <f t="shared" si="81"/>
        <v>1</v>
      </c>
      <c r="P121" s="184">
        <f t="shared" si="82"/>
        <v>0.1</v>
      </c>
    </row>
    <row r="122" spans="1:16">
      <c r="A122" s="162" t="s">
        <v>217</v>
      </c>
      <c r="B122" s="163" t="s">
        <v>218</v>
      </c>
      <c r="C122" s="163" t="s">
        <v>462</v>
      </c>
      <c r="D122" s="163" t="s">
        <v>8</v>
      </c>
      <c r="E122" s="163" t="s">
        <v>76</v>
      </c>
      <c r="F122" s="163" t="s">
        <v>77</v>
      </c>
      <c r="G122" s="163" t="s">
        <v>78</v>
      </c>
      <c r="H122" s="167">
        <v>0.1</v>
      </c>
      <c r="I122" s="168" t="s">
        <v>469</v>
      </c>
      <c r="J122" s="169">
        <v>0.1</v>
      </c>
      <c r="K122" s="166">
        <f t="shared" si="77"/>
        <v>1</v>
      </c>
      <c r="L122" s="169">
        <f t="shared" si="78"/>
        <v>0.2</v>
      </c>
      <c r="M122" s="170">
        <f t="shared" si="79"/>
        <v>0</v>
      </c>
      <c r="N122" s="169">
        <f t="shared" si="80"/>
        <v>0</v>
      </c>
      <c r="O122" s="166">
        <f t="shared" si="81"/>
        <v>1</v>
      </c>
      <c r="P122" s="184">
        <f t="shared" si="82"/>
        <v>0.2</v>
      </c>
    </row>
    <row r="123" spans="1:16">
      <c r="A123" s="162" t="s">
        <v>225</v>
      </c>
      <c r="B123" s="163" t="s">
        <v>226</v>
      </c>
      <c r="C123" s="163" t="s">
        <v>79</v>
      </c>
      <c r="D123" s="163" t="s">
        <v>8</v>
      </c>
      <c r="E123" s="163" t="s">
        <v>76</v>
      </c>
      <c r="F123" s="163" t="s">
        <v>77</v>
      </c>
      <c r="G123" s="163" t="s">
        <v>80</v>
      </c>
      <c r="H123" s="167">
        <v>0.1</v>
      </c>
      <c r="I123" s="168"/>
      <c r="J123" s="169"/>
      <c r="K123" s="166">
        <f t="shared" si="77"/>
        <v>1</v>
      </c>
      <c r="L123" s="169">
        <f t="shared" si="78"/>
        <v>0.1</v>
      </c>
      <c r="M123" s="170">
        <f t="shared" si="79"/>
        <v>0</v>
      </c>
      <c r="N123" s="169">
        <f t="shared" si="80"/>
        <v>0</v>
      </c>
      <c r="O123" s="166">
        <f t="shared" si="81"/>
        <v>1</v>
      </c>
      <c r="P123" s="184">
        <f t="shared" si="82"/>
        <v>0.1</v>
      </c>
    </row>
    <row r="124" spans="1:16">
      <c r="A124" s="162" t="s">
        <v>248</v>
      </c>
      <c r="B124" s="163" t="s">
        <v>132</v>
      </c>
      <c r="C124" s="163" t="s">
        <v>79</v>
      </c>
      <c r="D124" s="163" t="s">
        <v>8</v>
      </c>
      <c r="E124" s="163" t="s">
        <v>76</v>
      </c>
      <c r="F124" s="163" t="s">
        <v>77</v>
      </c>
      <c r="G124" s="163" t="s">
        <v>78</v>
      </c>
      <c r="H124" s="167">
        <v>0.1</v>
      </c>
      <c r="I124" s="168"/>
      <c r="J124" s="169"/>
      <c r="K124" s="166">
        <f t="shared" si="77"/>
        <v>1</v>
      </c>
      <c r="L124" s="169">
        <f t="shared" si="78"/>
        <v>0.1</v>
      </c>
      <c r="M124" s="170">
        <f t="shared" si="79"/>
        <v>0</v>
      </c>
      <c r="N124" s="169">
        <f t="shared" si="80"/>
        <v>0</v>
      </c>
      <c r="O124" s="166">
        <f t="shared" si="81"/>
        <v>1</v>
      </c>
      <c r="P124" s="184">
        <f t="shared" si="82"/>
        <v>0.1</v>
      </c>
    </row>
    <row r="125" spans="1:16">
      <c r="A125" s="162" t="s">
        <v>463</v>
      </c>
      <c r="B125" s="163" t="s">
        <v>464</v>
      </c>
      <c r="C125" s="163" t="s">
        <v>79</v>
      </c>
      <c r="D125" s="163" t="s">
        <v>8</v>
      </c>
      <c r="E125" s="163" t="s">
        <v>76</v>
      </c>
      <c r="F125" s="163" t="s">
        <v>77</v>
      </c>
      <c r="G125" s="163" t="s">
        <v>150</v>
      </c>
      <c r="H125" s="167">
        <v>0.1</v>
      </c>
      <c r="I125" s="168"/>
      <c r="J125" s="169"/>
      <c r="K125" s="166">
        <f t="shared" si="77"/>
        <v>1</v>
      </c>
      <c r="L125" s="169">
        <f t="shared" si="78"/>
        <v>0.1</v>
      </c>
      <c r="M125" s="170">
        <f t="shared" si="79"/>
        <v>0</v>
      </c>
      <c r="N125" s="169">
        <f t="shared" si="80"/>
        <v>0</v>
      </c>
      <c r="O125" s="166">
        <f t="shared" si="81"/>
        <v>1</v>
      </c>
      <c r="P125" s="184">
        <f t="shared" si="82"/>
        <v>0.1</v>
      </c>
    </row>
    <row r="126" spans="1:16">
      <c r="A126" s="162" t="s">
        <v>261</v>
      </c>
      <c r="B126" s="163" t="s">
        <v>262</v>
      </c>
      <c r="C126" s="163" t="s">
        <v>465</v>
      </c>
      <c r="D126" s="163" t="s">
        <v>8</v>
      </c>
      <c r="E126" s="163" t="s">
        <v>76</v>
      </c>
      <c r="F126" s="163" t="s">
        <v>77</v>
      </c>
      <c r="G126" s="163" t="s">
        <v>78</v>
      </c>
      <c r="H126" s="167">
        <v>0.2</v>
      </c>
      <c r="I126" s="168"/>
      <c r="J126" s="169"/>
      <c r="K126" s="166">
        <f t="shared" si="77"/>
        <v>1</v>
      </c>
      <c r="L126" s="169">
        <f t="shared" si="78"/>
        <v>0.2</v>
      </c>
      <c r="M126" s="170">
        <f t="shared" si="79"/>
        <v>0</v>
      </c>
      <c r="N126" s="169">
        <f t="shared" si="80"/>
        <v>0</v>
      </c>
      <c r="O126" s="166">
        <f t="shared" si="81"/>
        <v>1</v>
      </c>
      <c r="P126" s="184">
        <f t="shared" si="82"/>
        <v>0.2</v>
      </c>
    </row>
    <row r="127" spans="1:16">
      <c r="A127" s="162" t="s">
        <v>466</v>
      </c>
      <c r="B127" s="163" t="s">
        <v>467</v>
      </c>
      <c r="C127" s="163" t="s">
        <v>468</v>
      </c>
      <c r="D127" s="163" t="s">
        <v>8</v>
      </c>
      <c r="E127" s="163" t="s">
        <v>76</v>
      </c>
      <c r="F127" s="163" t="s">
        <v>77</v>
      </c>
      <c r="G127" s="163" t="s">
        <v>345</v>
      </c>
      <c r="H127" s="167">
        <v>0.3</v>
      </c>
      <c r="I127" s="168" t="s">
        <v>469</v>
      </c>
      <c r="J127" s="169">
        <v>0.5</v>
      </c>
      <c r="K127" s="166">
        <f t="shared" si="77"/>
        <v>1</v>
      </c>
      <c r="L127" s="169">
        <f t="shared" si="78"/>
        <v>0.8</v>
      </c>
      <c r="M127" s="170">
        <f t="shared" si="79"/>
        <v>0</v>
      </c>
      <c r="N127" s="169">
        <f t="shared" si="80"/>
        <v>0</v>
      </c>
      <c r="O127" s="166">
        <f t="shared" si="81"/>
        <v>1</v>
      </c>
      <c r="P127" s="184">
        <f t="shared" si="82"/>
        <v>0.8</v>
      </c>
    </row>
    <row r="128" spans="1:16">
      <c r="A128" s="61" t="s">
        <v>283</v>
      </c>
      <c r="B128" s="2"/>
      <c r="C128" s="2"/>
      <c r="D128" s="2"/>
      <c r="E128" s="2"/>
      <c r="F128" s="2"/>
      <c r="G128" s="2"/>
      <c r="H128" s="4">
        <f>SUM(H117:H127)</f>
        <v>1.5</v>
      </c>
      <c r="I128" s="23"/>
      <c r="J128" s="122">
        <f t="shared" ref="J128:P128" si="83">SUM(J117:J127)</f>
        <v>0.7</v>
      </c>
      <c r="K128" s="126">
        <f t="shared" si="83"/>
        <v>10</v>
      </c>
      <c r="L128" s="122">
        <f t="shared" si="83"/>
        <v>2.1</v>
      </c>
      <c r="M128" s="126">
        <f t="shared" si="83"/>
        <v>1</v>
      </c>
      <c r="N128" s="4">
        <f t="shared" si="83"/>
        <v>0.1</v>
      </c>
      <c r="O128" s="123">
        <f t="shared" si="83"/>
        <v>11</v>
      </c>
      <c r="P128" s="124">
        <f t="shared" si="83"/>
        <v>2.2000000000000002</v>
      </c>
    </row>
    <row r="129" spans="1:16">
      <c r="A129" s="199" t="s">
        <v>553</v>
      </c>
      <c r="B129" s="199" t="s">
        <v>554</v>
      </c>
      <c r="C129" s="199"/>
      <c r="D129" s="199" t="s">
        <v>555</v>
      </c>
      <c r="E129" s="199" t="s">
        <v>76</v>
      </c>
      <c r="F129" s="199" t="s">
        <v>77</v>
      </c>
      <c r="G129" s="199" t="s">
        <v>80</v>
      </c>
      <c r="H129" s="200">
        <v>0.2</v>
      </c>
      <c r="I129" s="225"/>
      <c r="J129" s="226"/>
      <c r="K129" s="166">
        <f>IF(IFERROR(FIND("Tecnologo",G129),0)=0,1,0)</f>
        <v>1</v>
      </c>
      <c r="L129" s="169">
        <f>IF(IFERROR(FIND("Tecnologo",G129),0)=0,H129+J129,0)</f>
        <v>0.2</v>
      </c>
      <c r="M129" s="170">
        <f>IF(IFERROR(FIND("Tecnologo",G129),0)=0,0,1)</f>
        <v>0</v>
      </c>
      <c r="N129" s="169">
        <f>IF(IFERROR(FIND("Tecnologo",G129),0)=0,0,H129+J129)</f>
        <v>0</v>
      </c>
      <c r="O129" s="166">
        <f>K129+M129</f>
        <v>1</v>
      </c>
      <c r="P129" s="184">
        <f>L129+N129</f>
        <v>0.2</v>
      </c>
    </row>
    <row r="130" spans="1:16">
      <c r="A130" s="199" t="s">
        <v>556</v>
      </c>
      <c r="B130" s="199" t="s">
        <v>141</v>
      </c>
      <c r="C130" s="199"/>
      <c r="D130" s="199" t="s">
        <v>555</v>
      </c>
      <c r="E130" s="199" t="s">
        <v>76</v>
      </c>
      <c r="F130" s="199" t="s">
        <v>77</v>
      </c>
      <c r="G130" s="199" t="s">
        <v>78</v>
      </c>
      <c r="H130" s="200">
        <v>0.2</v>
      </c>
      <c r="I130" s="225"/>
      <c r="J130" s="226"/>
      <c r="K130" s="166">
        <f t="shared" ref="K130" si="84">IF(IFERROR(FIND("Tecnologo",G130),0)=0,1,0)</f>
        <v>1</v>
      </c>
      <c r="L130" s="169">
        <f t="shared" ref="L130" si="85">IF(IFERROR(FIND("Tecnologo",G130),0)=0,H130+J130,0)</f>
        <v>0.2</v>
      </c>
      <c r="M130" s="170">
        <f t="shared" ref="M130" si="86">IF(IFERROR(FIND("Tecnologo",G130),0)=0,0,1)</f>
        <v>0</v>
      </c>
      <c r="N130" s="169">
        <f t="shared" ref="N130" si="87">IF(IFERROR(FIND("Tecnologo",G130),0)=0,0,H130+J130)</f>
        <v>0</v>
      </c>
      <c r="O130" s="166">
        <f t="shared" ref="O130" si="88">K130+M130</f>
        <v>1</v>
      </c>
      <c r="P130" s="184">
        <f t="shared" ref="P130" si="89">L130+N130</f>
        <v>0.2</v>
      </c>
    </row>
    <row r="131" spans="1:16">
      <c r="A131" s="199" t="s">
        <v>557</v>
      </c>
      <c r="B131" s="199" t="s">
        <v>558</v>
      </c>
      <c r="C131" s="199"/>
      <c r="D131" s="199" t="s">
        <v>555</v>
      </c>
      <c r="E131" s="199" t="s">
        <v>76</v>
      </c>
      <c r="F131" s="199" t="s">
        <v>85</v>
      </c>
      <c r="G131" s="199" t="s">
        <v>107</v>
      </c>
      <c r="H131" s="200">
        <v>0.1</v>
      </c>
      <c r="I131" s="225"/>
      <c r="J131" s="226"/>
      <c r="K131" s="166">
        <f t="shared" ref="K131:K144" si="90">IF(IFERROR(FIND("Tecnologo",G131),0)=0,1,0)</f>
        <v>1</v>
      </c>
      <c r="L131" s="169">
        <f t="shared" ref="L131:L144" si="91">IF(IFERROR(FIND("Tecnologo",G131),0)=0,H131+J131,0)</f>
        <v>0.1</v>
      </c>
      <c r="M131" s="170">
        <f t="shared" ref="M131:M144" si="92">IF(IFERROR(FIND("Tecnologo",G131),0)=0,0,1)</f>
        <v>0</v>
      </c>
      <c r="N131" s="169">
        <f t="shared" ref="N131:N144" si="93">IF(IFERROR(FIND("Tecnologo",G131),0)=0,0,H131+J131)</f>
        <v>0</v>
      </c>
      <c r="O131" s="166">
        <f t="shared" ref="O131:O144" si="94">K131+M131</f>
        <v>1</v>
      </c>
      <c r="P131" s="184">
        <f t="shared" ref="P131:P144" si="95">L131+N131</f>
        <v>0.1</v>
      </c>
    </row>
    <row r="132" spans="1:16">
      <c r="A132" s="199" t="s">
        <v>559</v>
      </c>
      <c r="B132" s="199" t="s">
        <v>560</v>
      </c>
      <c r="C132" s="199"/>
      <c r="D132" s="199" t="s">
        <v>555</v>
      </c>
      <c r="E132" s="199" t="s">
        <v>76</v>
      </c>
      <c r="F132" s="199" t="s">
        <v>77</v>
      </c>
      <c r="G132" s="199" t="s">
        <v>78</v>
      </c>
      <c r="H132" s="200">
        <v>0.1</v>
      </c>
      <c r="I132" s="225"/>
      <c r="J132" s="226"/>
      <c r="K132" s="166">
        <f t="shared" si="90"/>
        <v>1</v>
      </c>
      <c r="L132" s="169">
        <f t="shared" si="91"/>
        <v>0.1</v>
      </c>
      <c r="M132" s="170">
        <f t="shared" si="92"/>
        <v>0</v>
      </c>
      <c r="N132" s="169">
        <f t="shared" si="93"/>
        <v>0</v>
      </c>
      <c r="O132" s="166">
        <f t="shared" si="94"/>
        <v>1</v>
      </c>
      <c r="P132" s="184">
        <f t="shared" si="95"/>
        <v>0.1</v>
      </c>
    </row>
    <row r="133" spans="1:16">
      <c r="A133" s="199" t="s">
        <v>561</v>
      </c>
      <c r="B133" s="199" t="s">
        <v>562</v>
      </c>
      <c r="C133" s="199"/>
      <c r="D133" s="199" t="s">
        <v>555</v>
      </c>
      <c r="E133" s="199" t="s">
        <v>76</v>
      </c>
      <c r="F133" s="199" t="s">
        <v>85</v>
      </c>
      <c r="G133" s="199" t="s">
        <v>92</v>
      </c>
      <c r="H133" s="200">
        <v>0.1</v>
      </c>
      <c r="I133" s="225"/>
      <c r="J133" s="226"/>
      <c r="K133" s="166">
        <f t="shared" si="90"/>
        <v>1</v>
      </c>
      <c r="L133" s="169">
        <f t="shared" si="91"/>
        <v>0.1</v>
      </c>
      <c r="M133" s="170">
        <f t="shared" si="92"/>
        <v>0</v>
      </c>
      <c r="N133" s="169">
        <f t="shared" si="93"/>
        <v>0</v>
      </c>
      <c r="O133" s="166">
        <f t="shared" si="94"/>
        <v>1</v>
      </c>
      <c r="P133" s="184">
        <f t="shared" si="95"/>
        <v>0.1</v>
      </c>
    </row>
    <row r="134" spans="1:16">
      <c r="A134" s="199" t="s">
        <v>563</v>
      </c>
      <c r="B134" s="199" t="s">
        <v>564</v>
      </c>
      <c r="C134" s="199"/>
      <c r="D134" s="199" t="s">
        <v>555</v>
      </c>
      <c r="E134" s="199" t="s">
        <v>76</v>
      </c>
      <c r="F134" s="199" t="s">
        <v>77</v>
      </c>
      <c r="G134" s="199" t="s">
        <v>80</v>
      </c>
      <c r="H134" s="200">
        <v>0.1</v>
      </c>
      <c r="I134" s="225"/>
      <c r="J134" s="226"/>
      <c r="K134" s="166">
        <f t="shared" si="90"/>
        <v>1</v>
      </c>
      <c r="L134" s="169">
        <f t="shared" si="91"/>
        <v>0.1</v>
      </c>
      <c r="M134" s="170">
        <f t="shared" si="92"/>
        <v>0</v>
      </c>
      <c r="N134" s="169">
        <f t="shared" si="93"/>
        <v>0</v>
      </c>
      <c r="O134" s="166">
        <f t="shared" si="94"/>
        <v>1</v>
      </c>
      <c r="P134" s="184">
        <f t="shared" si="95"/>
        <v>0.1</v>
      </c>
    </row>
    <row r="135" spans="1:16">
      <c r="A135" s="199" t="s">
        <v>565</v>
      </c>
      <c r="B135" s="199" t="s">
        <v>566</v>
      </c>
      <c r="C135" s="199"/>
      <c r="D135" s="199" t="s">
        <v>555</v>
      </c>
      <c r="E135" s="199" t="s">
        <v>76</v>
      </c>
      <c r="F135" s="199" t="s">
        <v>77</v>
      </c>
      <c r="G135" s="199" t="s">
        <v>78</v>
      </c>
      <c r="H135" s="200">
        <v>0.1</v>
      </c>
      <c r="I135" s="225"/>
      <c r="J135" s="226"/>
      <c r="K135" s="166">
        <f t="shared" si="90"/>
        <v>1</v>
      </c>
      <c r="L135" s="169">
        <f t="shared" si="91"/>
        <v>0.1</v>
      </c>
      <c r="M135" s="170">
        <f t="shared" si="92"/>
        <v>0</v>
      </c>
      <c r="N135" s="169">
        <f t="shared" si="93"/>
        <v>0</v>
      </c>
      <c r="O135" s="166">
        <f t="shared" si="94"/>
        <v>1</v>
      </c>
      <c r="P135" s="184">
        <f t="shared" si="95"/>
        <v>0.1</v>
      </c>
    </row>
    <row r="136" spans="1:16">
      <c r="A136" s="199" t="s">
        <v>578</v>
      </c>
      <c r="B136" s="199" t="s">
        <v>159</v>
      </c>
      <c r="C136" s="199"/>
      <c r="D136" s="199" t="s">
        <v>555</v>
      </c>
      <c r="E136" s="199" t="s">
        <v>76</v>
      </c>
      <c r="F136" s="199" t="s">
        <v>77</v>
      </c>
      <c r="G136" s="199" t="s">
        <v>80</v>
      </c>
      <c r="H136" s="200">
        <v>0.1</v>
      </c>
      <c r="I136" s="225"/>
      <c r="J136" s="226"/>
      <c r="K136" s="166">
        <v>1</v>
      </c>
      <c r="L136" s="169">
        <f t="shared" si="91"/>
        <v>0.1</v>
      </c>
      <c r="M136" s="170"/>
      <c r="N136" s="169">
        <f t="shared" si="93"/>
        <v>0</v>
      </c>
      <c r="O136" s="166">
        <v>1</v>
      </c>
      <c r="P136" s="184">
        <f t="shared" si="95"/>
        <v>0.1</v>
      </c>
    </row>
    <row r="137" spans="1:16">
      <c r="A137" s="199" t="s">
        <v>567</v>
      </c>
      <c r="B137" s="199" t="s">
        <v>256</v>
      </c>
      <c r="C137" s="199"/>
      <c r="D137" s="199" t="s">
        <v>555</v>
      </c>
      <c r="E137" s="199" t="s">
        <v>76</v>
      </c>
      <c r="F137" s="199" t="s">
        <v>77</v>
      </c>
      <c r="G137" s="199" t="s">
        <v>78</v>
      </c>
      <c r="H137" s="200">
        <v>0.2</v>
      </c>
      <c r="I137" s="225"/>
      <c r="J137" s="226"/>
      <c r="K137" s="166">
        <f t="shared" si="90"/>
        <v>1</v>
      </c>
      <c r="L137" s="169">
        <f t="shared" si="91"/>
        <v>0.2</v>
      </c>
      <c r="M137" s="170">
        <f t="shared" si="92"/>
        <v>0</v>
      </c>
      <c r="N137" s="169">
        <f t="shared" si="93"/>
        <v>0</v>
      </c>
      <c r="O137" s="166">
        <f t="shared" si="94"/>
        <v>1</v>
      </c>
      <c r="P137" s="184">
        <f t="shared" si="95"/>
        <v>0.2</v>
      </c>
    </row>
    <row r="138" spans="1:16">
      <c r="A138" s="199" t="s">
        <v>568</v>
      </c>
      <c r="B138" s="199" t="s">
        <v>125</v>
      </c>
      <c r="C138" s="199"/>
      <c r="D138" s="199" t="s">
        <v>555</v>
      </c>
      <c r="E138" s="199" t="s">
        <v>76</v>
      </c>
      <c r="F138" s="199" t="s">
        <v>77</v>
      </c>
      <c r="G138" s="199" t="s">
        <v>78</v>
      </c>
      <c r="H138" s="200">
        <v>0.1</v>
      </c>
      <c r="I138" s="225"/>
      <c r="J138" s="226"/>
      <c r="K138" s="166">
        <f t="shared" si="90"/>
        <v>1</v>
      </c>
      <c r="L138" s="169">
        <f t="shared" si="91"/>
        <v>0.1</v>
      </c>
      <c r="M138" s="170">
        <f t="shared" si="92"/>
        <v>0</v>
      </c>
      <c r="N138" s="169">
        <f t="shared" si="93"/>
        <v>0</v>
      </c>
      <c r="O138" s="166">
        <f t="shared" si="94"/>
        <v>1</v>
      </c>
      <c r="P138" s="184">
        <f t="shared" si="95"/>
        <v>0.1</v>
      </c>
    </row>
    <row r="139" spans="1:16">
      <c r="A139" s="199" t="s">
        <v>569</v>
      </c>
      <c r="B139" s="199" t="s">
        <v>570</v>
      </c>
      <c r="C139" s="199"/>
      <c r="D139" s="199" t="s">
        <v>555</v>
      </c>
      <c r="E139" s="199" t="s">
        <v>76</v>
      </c>
      <c r="F139" s="199" t="s">
        <v>85</v>
      </c>
      <c r="G139" s="199" t="s">
        <v>95</v>
      </c>
      <c r="H139" s="200">
        <v>0.1</v>
      </c>
      <c r="I139" s="225"/>
      <c r="J139" s="226"/>
      <c r="K139" s="166">
        <f t="shared" si="90"/>
        <v>1</v>
      </c>
      <c r="L139" s="169">
        <f t="shared" si="91"/>
        <v>0.1</v>
      </c>
      <c r="M139" s="170">
        <f t="shared" si="92"/>
        <v>0</v>
      </c>
      <c r="N139" s="169">
        <f t="shared" si="93"/>
        <v>0</v>
      </c>
      <c r="O139" s="166">
        <f t="shared" si="94"/>
        <v>1</v>
      </c>
      <c r="P139" s="184">
        <f t="shared" si="95"/>
        <v>0.1</v>
      </c>
    </row>
    <row r="140" spans="1:16">
      <c r="A140" s="199" t="s">
        <v>571</v>
      </c>
      <c r="B140" s="199" t="s">
        <v>572</v>
      </c>
      <c r="C140" s="199"/>
      <c r="D140" s="199" t="s">
        <v>555</v>
      </c>
      <c r="E140" s="199" t="s">
        <v>76</v>
      </c>
      <c r="F140" s="199" t="s">
        <v>77</v>
      </c>
      <c r="G140" s="199" t="s">
        <v>78</v>
      </c>
      <c r="H140" s="200">
        <v>0.1</v>
      </c>
      <c r="I140" s="225"/>
      <c r="J140" s="226"/>
      <c r="K140" s="166">
        <f t="shared" si="90"/>
        <v>1</v>
      </c>
      <c r="L140" s="169">
        <f t="shared" si="91"/>
        <v>0.1</v>
      </c>
      <c r="M140" s="170">
        <f t="shared" si="92"/>
        <v>0</v>
      </c>
      <c r="N140" s="169">
        <f t="shared" si="93"/>
        <v>0</v>
      </c>
      <c r="O140" s="166">
        <f t="shared" si="94"/>
        <v>1</v>
      </c>
      <c r="P140" s="184">
        <f t="shared" si="95"/>
        <v>0.1</v>
      </c>
    </row>
    <row r="141" spans="1:16">
      <c r="A141" s="199" t="s">
        <v>302</v>
      </c>
      <c r="B141" s="199" t="s">
        <v>182</v>
      </c>
      <c r="C141" s="199"/>
      <c r="D141" s="199" t="s">
        <v>555</v>
      </c>
      <c r="E141" s="199" t="s">
        <v>76</v>
      </c>
      <c r="F141" s="199" t="s">
        <v>77</v>
      </c>
      <c r="G141" s="199" t="s">
        <v>78</v>
      </c>
      <c r="H141" s="200">
        <v>0.1</v>
      </c>
      <c r="I141" s="225"/>
      <c r="J141" s="226"/>
      <c r="K141" s="166">
        <f t="shared" si="90"/>
        <v>1</v>
      </c>
      <c r="L141" s="169">
        <f t="shared" si="91"/>
        <v>0.1</v>
      </c>
      <c r="M141" s="170">
        <f t="shared" si="92"/>
        <v>0</v>
      </c>
      <c r="N141" s="169">
        <f t="shared" si="93"/>
        <v>0</v>
      </c>
      <c r="O141" s="166">
        <f t="shared" si="94"/>
        <v>1</v>
      </c>
      <c r="P141" s="184">
        <f t="shared" si="95"/>
        <v>0.1</v>
      </c>
    </row>
    <row r="142" spans="1:16">
      <c r="A142" s="199" t="s">
        <v>573</v>
      </c>
      <c r="B142" s="199" t="s">
        <v>574</v>
      </c>
      <c r="C142" s="199"/>
      <c r="D142" s="199" t="s">
        <v>555</v>
      </c>
      <c r="E142" s="199" t="s">
        <v>76</v>
      </c>
      <c r="F142" s="199" t="s">
        <v>77</v>
      </c>
      <c r="G142" s="199" t="s">
        <v>78</v>
      </c>
      <c r="H142" s="200">
        <v>0.2</v>
      </c>
      <c r="I142" s="225"/>
      <c r="J142" s="226"/>
      <c r="K142" s="166">
        <f t="shared" si="90"/>
        <v>1</v>
      </c>
      <c r="L142" s="169">
        <f t="shared" si="91"/>
        <v>0.2</v>
      </c>
      <c r="M142" s="170">
        <f t="shared" si="92"/>
        <v>0</v>
      </c>
      <c r="N142" s="169">
        <f t="shared" si="93"/>
        <v>0</v>
      </c>
      <c r="O142" s="166">
        <f t="shared" si="94"/>
        <v>1</v>
      </c>
      <c r="P142" s="184">
        <f t="shared" si="95"/>
        <v>0.2</v>
      </c>
    </row>
    <row r="143" spans="1:16">
      <c r="A143" s="199" t="s">
        <v>574</v>
      </c>
      <c r="B143" s="199" t="s">
        <v>192</v>
      </c>
      <c r="C143" s="199"/>
      <c r="D143" s="199" t="s">
        <v>555</v>
      </c>
      <c r="E143" s="199" t="s">
        <v>76</v>
      </c>
      <c r="F143" s="199" t="s">
        <v>77</v>
      </c>
      <c r="G143" s="199" t="s">
        <v>80</v>
      </c>
      <c r="H143" s="200">
        <v>0.1</v>
      </c>
      <c r="I143" s="225"/>
      <c r="J143" s="226"/>
      <c r="K143" s="166">
        <f t="shared" si="90"/>
        <v>1</v>
      </c>
      <c r="L143" s="169">
        <f t="shared" si="91"/>
        <v>0.1</v>
      </c>
      <c r="M143" s="170">
        <f t="shared" si="92"/>
        <v>0</v>
      </c>
      <c r="N143" s="169">
        <f t="shared" si="93"/>
        <v>0</v>
      </c>
      <c r="O143" s="166">
        <f t="shared" si="94"/>
        <v>1</v>
      </c>
      <c r="P143" s="184">
        <f t="shared" si="95"/>
        <v>0.1</v>
      </c>
    </row>
    <row r="144" spans="1:16">
      <c r="A144" s="199" t="s">
        <v>575</v>
      </c>
      <c r="B144" s="199" t="s">
        <v>576</v>
      </c>
      <c r="C144" s="199"/>
      <c r="D144" s="199" t="s">
        <v>555</v>
      </c>
      <c r="E144" s="199" t="s">
        <v>76</v>
      </c>
      <c r="F144" s="199" t="s">
        <v>77</v>
      </c>
      <c r="G144" s="199" t="s">
        <v>78</v>
      </c>
      <c r="H144" s="200">
        <v>0.1</v>
      </c>
      <c r="I144" s="225"/>
      <c r="J144" s="226"/>
      <c r="K144" s="166">
        <f t="shared" si="90"/>
        <v>1</v>
      </c>
      <c r="L144" s="169">
        <f t="shared" si="91"/>
        <v>0.1</v>
      </c>
      <c r="M144" s="170">
        <f t="shared" si="92"/>
        <v>0</v>
      </c>
      <c r="N144" s="169">
        <f t="shared" si="93"/>
        <v>0</v>
      </c>
      <c r="O144" s="166">
        <f t="shared" si="94"/>
        <v>1</v>
      </c>
      <c r="P144" s="184">
        <f t="shared" si="95"/>
        <v>0.1</v>
      </c>
    </row>
    <row r="145" spans="1:16">
      <c r="A145" s="61" t="s">
        <v>577</v>
      </c>
      <c r="B145" s="2"/>
      <c r="C145" s="2"/>
      <c r="D145" s="2"/>
      <c r="E145" s="2"/>
      <c r="F145" s="2"/>
      <c r="G145" s="2"/>
      <c r="H145" s="4">
        <f>SUM(H129:H144)</f>
        <v>2.0000000000000004</v>
      </c>
      <c r="I145" s="23"/>
      <c r="J145" s="122">
        <f t="shared" ref="J145:P145" si="96">SUM(J129:J144)</f>
        <v>0</v>
      </c>
      <c r="K145" s="126">
        <f t="shared" si="96"/>
        <v>16</v>
      </c>
      <c r="L145" s="122">
        <f t="shared" si="96"/>
        <v>2.0000000000000004</v>
      </c>
      <c r="M145" s="126">
        <f t="shared" si="96"/>
        <v>0</v>
      </c>
      <c r="N145" s="4">
        <f t="shared" si="96"/>
        <v>0</v>
      </c>
      <c r="O145" s="123">
        <f t="shared" si="96"/>
        <v>16</v>
      </c>
      <c r="P145" s="124">
        <f t="shared" si="96"/>
        <v>2.0000000000000004</v>
      </c>
    </row>
    <row r="146" spans="1:16">
      <c r="A146" s="227" t="s">
        <v>90</v>
      </c>
      <c r="B146" s="228" t="s">
        <v>91</v>
      </c>
      <c r="C146" s="228" t="s">
        <v>79</v>
      </c>
      <c r="D146" s="228" t="s">
        <v>9</v>
      </c>
      <c r="E146" s="228" t="s">
        <v>76</v>
      </c>
      <c r="F146" s="228" t="s">
        <v>85</v>
      </c>
      <c r="G146" s="228" t="s">
        <v>95</v>
      </c>
      <c r="H146" s="229">
        <v>0.1</v>
      </c>
      <c r="I146" s="168"/>
      <c r="J146" s="169"/>
      <c r="K146" s="166">
        <f>IF(IFERROR(FIND("Tecnologo",G146),0)=0,1,0)</f>
        <v>1</v>
      </c>
      <c r="L146" s="169">
        <f>IF(IFERROR(FIND("Tecnologo",G146),0)=0,H146+J146,0)</f>
        <v>0.1</v>
      </c>
      <c r="M146" s="170">
        <f>IF(IFERROR(FIND("Tecnologo",G146),0)=0,0,1)</f>
        <v>0</v>
      </c>
      <c r="N146" s="169">
        <f>IF(IFERROR(FIND("Tecnologo",G146),0)=0,0,H146+J146)</f>
        <v>0</v>
      </c>
      <c r="O146" s="166">
        <f>K146+M146</f>
        <v>1</v>
      </c>
      <c r="P146" s="184">
        <f>L146+N146</f>
        <v>0.1</v>
      </c>
    </row>
    <row r="147" spans="1:16">
      <c r="A147" s="162" t="s">
        <v>96</v>
      </c>
      <c r="B147" s="163" t="s">
        <v>97</v>
      </c>
      <c r="C147" s="163" t="s">
        <v>79</v>
      </c>
      <c r="D147" s="163" t="s">
        <v>9</v>
      </c>
      <c r="E147" s="163" t="s">
        <v>76</v>
      </c>
      <c r="F147" s="163" t="s">
        <v>85</v>
      </c>
      <c r="G147" s="163" t="s">
        <v>95</v>
      </c>
      <c r="H147" s="167">
        <v>0.05</v>
      </c>
      <c r="I147" s="168"/>
      <c r="J147" s="169"/>
      <c r="K147" s="166">
        <f t="shared" ref="K147:K170" si="97">IF(IFERROR(FIND("Tecnologo",G147),0)=0,1,0)</f>
        <v>1</v>
      </c>
      <c r="L147" s="169">
        <f t="shared" ref="L147:L170" si="98">IF(IFERROR(FIND("Tecnologo",G147),0)=0,H147+J147,0)</f>
        <v>0.05</v>
      </c>
      <c r="M147" s="170">
        <f t="shared" ref="M147:M170" si="99">IF(IFERROR(FIND("Tecnologo",G147),0)=0,0,1)</f>
        <v>0</v>
      </c>
      <c r="N147" s="169">
        <f t="shared" ref="N147:N170" si="100">IF(IFERROR(FIND("Tecnologo",G147),0)=0,0,H147+J147)</f>
        <v>0</v>
      </c>
      <c r="O147" s="166">
        <f t="shared" ref="O147:O170" si="101">K147+M147</f>
        <v>1</v>
      </c>
      <c r="P147" s="184">
        <f t="shared" ref="P147:P170" si="102">L147+N147</f>
        <v>0.05</v>
      </c>
    </row>
    <row r="148" spans="1:16" ht="29.15">
      <c r="A148" s="172" t="s">
        <v>105</v>
      </c>
      <c r="B148" s="173" t="s">
        <v>106</v>
      </c>
      <c r="C148" s="173" t="s">
        <v>79</v>
      </c>
      <c r="D148" s="173" t="s">
        <v>9</v>
      </c>
      <c r="E148" s="173" t="s">
        <v>76</v>
      </c>
      <c r="F148" s="173" t="s">
        <v>85</v>
      </c>
      <c r="G148" s="173" t="s">
        <v>107</v>
      </c>
      <c r="H148" s="178">
        <v>0.1</v>
      </c>
      <c r="I148" s="179" t="s">
        <v>499</v>
      </c>
      <c r="J148" s="175">
        <v>0.2</v>
      </c>
      <c r="K148" s="176">
        <f t="shared" si="97"/>
        <v>1</v>
      </c>
      <c r="L148" s="175">
        <f t="shared" si="98"/>
        <v>0.30000000000000004</v>
      </c>
      <c r="M148" s="177">
        <f t="shared" si="99"/>
        <v>0</v>
      </c>
      <c r="N148" s="175">
        <f t="shared" si="100"/>
        <v>0</v>
      </c>
      <c r="O148" s="176">
        <f t="shared" si="101"/>
        <v>1</v>
      </c>
      <c r="P148" s="196">
        <f t="shared" si="102"/>
        <v>0.30000000000000004</v>
      </c>
    </row>
    <row r="149" spans="1:16">
      <c r="A149" s="162" t="s">
        <v>470</v>
      </c>
      <c r="B149" s="163" t="s">
        <v>192</v>
      </c>
      <c r="C149" s="163" t="s">
        <v>79</v>
      </c>
      <c r="D149" s="163" t="s">
        <v>9</v>
      </c>
      <c r="E149" s="163" t="s">
        <v>76</v>
      </c>
      <c r="F149" s="163" t="s">
        <v>77</v>
      </c>
      <c r="G149" s="163" t="s">
        <v>78</v>
      </c>
      <c r="H149" s="167">
        <v>0.1</v>
      </c>
      <c r="I149" s="168"/>
      <c r="J149" s="169"/>
      <c r="K149" s="166">
        <f t="shared" si="97"/>
        <v>1</v>
      </c>
      <c r="L149" s="169">
        <f t="shared" si="98"/>
        <v>0.1</v>
      </c>
      <c r="M149" s="170">
        <f t="shared" si="99"/>
        <v>0</v>
      </c>
      <c r="N149" s="169">
        <f t="shared" si="100"/>
        <v>0</v>
      </c>
      <c r="O149" s="166">
        <f t="shared" si="101"/>
        <v>1</v>
      </c>
      <c r="P149" s="184">
        <f t="shared" si="102"/>
        <v>0.1</v>
      </c>
    </row>
    <row r="150" spans="1:16">
      <c r="A150" s="162" t="s">
        <v>472</v>
      </c>
      <c r="B150" s="163" t="s">
        <v>473</v>
      </c>
      <c r="C150" s="163" t="s">
        <v>79</v>
      </c>
      <c r="D150" s="163" t="s">
        <v>9</v>
      </c>
      <c r="E150" s="163" t="s">
        <v>76</v>
      </c>
      <c r="F150" s="163" t="s">
        <v>85</v>
      </c>
      <c r="G150" s="163" t="s">
        <v>95</v>
      </c>
      <c r="H150" s="167">
        <v>0.1</v>
      </c>
      <c r="I150" s="168"/>
      <c r="J150" s="169"/>
      <c r="K150" s="166">
        <f t="shared" si="97"/>
        <v>1</v>
      </c>
      <c r="L150" s="169">
        <f t="shared" si="98"/>
        <v>0.1</v>
      </c>
      <c r="M150" s="170">
        <f t="shared" si="99"/>
        <v>0</v>
      </c>
      <c r="N150" s="169">
        <f t="shared" si="100"/>
        <v>0</v>
      </c>
      <c r="O150" s="166">
        <f t="shared" si="101"/>
        <v>1</v>
      </c>
      <c r="P150" s="184">
        <f t="shared" si="102"/>
        <v>0.1</v>
      </c>
    </row>
    <row r="151" spans="1:16">
      <c r="A151" s="162" t="s">
        <v>474</v>
      </c>
      <c r="B151" s="163" t="s">
        <v>475</v>
      </c>
      <c r="C151" s="163" t="s">
        <v>79</v>
      </c>
      <c r="D151" s="163" t="s">
        <v>9</v>
      </c>
      <c r="E151" s="163" t="s">
        <v>76</v>
      </c>
      <c r="F151" s="163" t="s">
        <v>77</v>
      </c>
      <c r="G151" s="163" t="s">
        <v>78</v>
      </c>
      <c r="H151" s="167">
        <v>0.1</v>
      </c>
      <c r="I151" s="168"/>
      <c r="J151" s="169"/>
      <c r="K151" s="166">
        <f t="shared" si="97"/>
        <v>1</v>
      </c>
      <c r="L151" s="169">
        <f t="shared" si="98"/>
        <v>0.1</v>
      </c>
      <c r="M151" s="170">
        <f t="shared" si="99"/>
        <v>0</v>
      </c>
      <c r="N151" s="169">
        <f t="shared" si="100"/>
        <v>0</v>
      </c>
      <c r="O151" s="166">
        <f t="shared" si="101"/>
        <v>1</v>
      </c>
      <c r="P151" s="184">
        <f t="shared" si="102"/>
        <v>0.1</v>
      </c>
    </row>
    <row r="152" spans="1:16">
      <c r="A152" s="162" t="s">
        <v>136</v>
      </c>
      <c r="B152" s="163" t="s">
        <v>137</v>
      </c>
      <c r="C152" s="163" t="s">
        <v>79</v>
      </c>
      <c r="D152" s="163" t="s">
        <v>9</v>
      </c>
      <c r="E152" s="163" t="s">
        <v>76</v>
      </c>
      <c r="F152" s="163" t="s">
        <v>77</v>
      </c>
      <c r="G152" s="163" t="s">
        <v>476</v>
      </c>
      <c r="H152" s="167">
        <v>0</v>
      </c>
      <c r="I152" s="168"/>
      <c r="J152" s="169"/>
      <c r="K152" s="166">
        <f t="shared" si="97"/>
        <v>1</v>
      </c>
      <c r="L152" s="169">
        <f t="shared" si="98"/>
        <v>0</v>
      </c>
      <c r="M152" s="170">
        <f t="shared" si="99"/>
        <v>0</v>
      </c>
      <c r="N152" s="169">
        <f t="shared" si="100"/>
        <v>0</v>
      </c>
      <c r="O152" s="166">
        <f t="shared" si="101"/>
        <v>1</v>
      </c>
      <c r="P152" s="184">
        <f t="shared" si="102"/>
        <v>0</v>
      </c>
    </row>
    <row r="153" spans="1:16">
      <c r="A153" s="162" t="s">
        <v>139</v>
      </c>
      <c r="B153" s="163" t="s">
        <v>106</v>
      </c>
      <c r="C153" s="163" t="s">
        <v>79</v>
      </c>
      <c r="D153" s="163" t="s">
        <v>9</v>
      </c>
      <c r="E153" s="163" t="s">
        <v>76</v>
      </c>
      <c r="F153" s="163" t="s">
        <v>77</v>
      </c>
      <c r="G153" s="163" t="s">
        <v>476</v>
      </c>
      <c r="H153" s="167">
        <v>0</v>
      </c>
      <c r="I153" s="168"/>
      <c r="J153" s="169"/>
      <c r="K153" s="166">
        <f t="shared" si="97"/>
        <v>1</v>
      </c>
      <c r="L153" s="169">
        <f t="shared" si="98"/>
        <v>0</v>
      </c>
      <c r="M153" s="170">
        <f t="shared" si="99"/>
        <v>0</v>
      </c>
      <c r="N153" s="169">
        <f t="shared" si="100"/>
        <v>0</v>
      </c>
      <c r="O153" s="166">
        <f t="shared" si="101"/>
        <v>1</v>
      </c>
      <c r="P153" s="184">
        <f t="shared" si="102"/>
        <v>0</v>
      </c>
    </row>
    <row r="154" spans="1:16">
      <c r="A154" s="162" t="s">
        <v>140</v>
      </c>
      <c r="B154" s="163" t="s">
        <v>141</v>
      </c>
      <c r="C154" s="163" t="s">
        <v>79</v>
      </c>
      <c r="D154" s="163" t="s">
        <v>9</v>
      </c>
      <c r="E154" s="163" t="s">
        <v>76</v>
      </c>
      <c r="F154" s="163" t="s">
        <v>85</v>
      </c>
      <c r="G154" s="163" t="s">
        <v>107</v>
      </c>
      <c r="H154" s="167">
        <v>0.1</v>
      </c>
      <c r="I154" s="168"/>
      <c r="J154" s="169"/>
      <c r="K154" s="166">
        <f t="shared" si="97"/>
        <v>1</v>
      </c>
      <c r="L154" s="169">
        <f t="shared" si="98"/>
        <v>0.1</v>
      </c>
      <c r="M154" s="170">
        <f t="shared" si="99"/>
        <v>0</v>
      </c>
      <c r="N154" s="169">
        <f t="shared" si="100"/>
        <v>0</v>
      </c>
      <c r="O154" s="166">
        <f t="shared" si="101"/>
        <v>1</v>
      </c>
      <c r="P154" s="184">
        <f t="shared" si="102"/>
        <v>0.1</v>
      </c>
    </row>
    <row r="155" spans="1:16">
      <c r="A155" s="162" t="s">
        <v>142</v>
      </c>
      <c r="B155" s="163" t="s">
        <v>143</v>
      </c>
      <c r="C155" s="163" t="s">
        <v>144</v>
      </c>
      <c r="D155" s="163" t="s">
        <v>9</v>
      </c>
      <c r="E155" s="163" t="s">
        <v>76</v>
      </c>
      <c r="F155" s="163" t="s">
        <v>77</v>
      </c>
      <c r="G155" s="163" t="s">
        <v>78</v>
      </c>
      <c r="H155" s="167">
        <v>0.1</v>
      </c>
      <c r="I155" s="168"/>
      <c r="J155" s="169"/>
      <c r="K155" s="166">
        <f t="shared" si="97"/>
        <v>1</v>
      </c>
      <c r="L155" s="169">
        <f t="shared" si="98"/>
        <v>0.1</v>
      </c>
      <c r="M155" s="170">
        <f t="shared" si="99"/>
        <v>0</v>
      </c>
      <c r="N155" s="169">
        <f t="shared" si="100"/>
        <v>0</v>
      </c>
      <c r="O155" s="166">
        <f t="shared" si="101"/>
        <v>1</v>
      </c>
      <c r="P155" s="184">
        <f t="shared" si="102"/>
        <v>0.1</v>
      </c>
    </row>
    <row r="156" spans="1:16">
      <c r="A156" s="162" t="s">
        <v>478</v>
      </c>
      <c r="B156" s="163" t="s">
        <v>201</v>
      </c>
      <c r="C156" s="163" t="s">
        <v>79</v>
      </c>
      <c r="D156" s="163" t="s">
        <v>9</v>
      </c>
      <c r="E156" s="163" t="s">
        <v>76</v>
      </c>
      <c r="F156" s="163" t="s">
        <v>85</v>
      </c>
      <c r="G156" s="163" t="s">
        <v>86</v>
      </c>
      <c r="H156" s="167">
        <v>0.1</v>
      </c>
      <c r="I156" s="168"/>
      <c r="J156" s="169"/>
      <c r="K156" s="166">
        <f t="shared" si="97"/>
        <v>1</v>
      </c>
      <c r="L156" s="169">
        <f t="shared" si="98"/>
        <v>0.1</v>
      </c>
      <c r="M156" s="170">
        <f t="shared" si="99"/>
        <v>0</v>
      </c>
      <c r="N156" s="169">
        <f t="shared" si="100"/>
        <v>0</v>
      </c>
      <c r="O156" s="166">
        <f t="shared" si="101"/>
        <v>1</v>
      </c>
      <c r="P156" s="184">
        <f t="shared" si="102"/>
        <v>0.1</v>
      </c>
    </row>
    <row r="157" spans="1:16">
      <c r="A157" s="162" t="s">
        <v>482</v>
      </c>
      <c r="B157" s="163" t="s">
        <v>125</v>
      </c>
      <c r="C157" s="163" t="s">
        <v>79</v>
      </c>
      <c r="D157" s="163" t="s">
        <v>9</v>
      </c>
      <c r="E157" s="163" t="s">
        <v>76</v>
      </c>
      <c r="F157" s="163" t="s">
        <v>77</v>
      </c>
      <c r="G157" s="163" t="s">
        <v>78</v>
      </c>
      <c r="H157" s="167">
        <v>0.1</v>
      </c>
      <c r="I157" s="168"/>
      <c r="J157" s="169"/>
      <c r="K157" s="166">
        <f t="shared" si="97"/>
        <v>1</v>
      </c>
      <c r="L157" s="169">
        <f t="shared" si="98"/>
        <v>0.1</v>
      </c>
      <c r="M157" s="170">
        <f t="shared" si="99"/>
        <v>0</v>
      </c>
      <c r="N157" s="169">
        <f t="shared" si="100"/>
        <v>0</v>
      </c>
      <c r="O157" s="166">
        <f t="shared" si="101"/>
        <v>1</v>
      </c>
      <c r="P157" s="184">
        <f t="shared" si="102"/>
        <v>0.1</v>
      </c>
    </row>
    <row r="158" spans="1:16">
      <c r="A158" s="162" t="s">
        <v>180</v>
      </c>
      <c r="B158" s="163" t="s">
        <v>97</v>
      </c>
      <c r="C158" s="163" t="s">
        <v>79</v>
      </c>
      <c r="D158" s="163" t="s">
        <v>9</v>
      </c>
      <c r="E158" s="163" t="s">
        <v>76</v>
      </c>
      <c r="F158" s="163" t="s">
        <v>85</v>
      </c>
      <c r="G158" s="163" t="s">
        <v>95</v>
      </c>
      <c r="H158" s="167">
        <v>0.1</v>
      </c>
      <c r="I158" s="168"/>
      <c r="J158" s="169"/>
      <c r="K158" s="166">
        <f t="shared" si="97"/>
        <v>1</v>
      </c>
      <c r="L158" s="169">
        <f t="shared" si="98"/>
        <v>0.1</v>
      </c>
      <c r="M158" s="170">
        <f t="shared" si="99"/>
        <v>0</v>
      </c>
      <c r="N158" s="169">
        <f t="shared" si="100"/>
        <v>0</v>
      </c>
      <c r="O158" s="166">
        <f t="shared" si="101"/>
        <v>1</v>
      </c>
      <c r="P158" s="184">
        <f t="shared" si="102"/>
        <v>0.1</v>
      </c>
    </row>
    <row r="159" spans="1:16">
      <c r="A159" s="162" t="s">
        <v>202</v>
      </c>
      <c r="B159" s="163" t="s">
        <v>203</v>
      </c>
      <c r="C159" s="163" t="s">
        <v>79</v>
      </c>
      <c r="D159" s="163" t="s">
        <v>9</v>
      </c>
      <c r="E159" s="163" t="s">
        <v>76</v>
      </c>
      <c r="F159" s="163" t="s">
        <v>85</v>
      </c>
      <c r="G159" s="163" t="s">
        <v>95</v>
      </c>
      <c r="H159" s="167">
        <v>0.1</v>
      </c>
      <c r="I159" s="168"/>
      <c r="J159" s="169"/>
      <c r="K159" s="166">
        <f t="shared" si="97"/>
        <v>1</v>
      </c>
      <c r="L159" s="169">
        <f t="shared" si="98"/>
        <v>0.1</v>
      </c>
      <c r="M159" s="170">
        <f t="shared" si="99"/>
        <v>0</v>
      </c>
      <c r="N159" s="169">
        <f t="shared" si="100"/>
        <v>0</v>
      </c>
      <c r="O159" s="166">
        <f t="shared" si="101"/>
        <v>1</v>
      </c>
      <c r="P159" s="184">
        <f t="shared" si="102"/>
        <v>0.1</v>
      </c>
    </row>
    <row r="160" spans="1:16">
      <c r="A160" s="162" t="s">
        <v>204</v>
      </c>
      <c r="B160" s="163" t="s">
        <v>106</v>
      </c>
      <c r="C160" s="163" t="s">
        <v>79</v>
      </c>
      <c r="D160" s="163" t="s">
        <v>9</v>
      </c>
      <c r="E160" s="163" t="s">
        <v>76</v>
      </c>
      <c r="F160" s="163" t="s">
        <v>77</v>
      </c>
      <c r="G160" s="163" t="s">
        <v>78</v>
      </c>
      <c r="H160" s="167">
        <v>0.1</v>
      </c>
      <c r="I160" s="168"/>
      <c r="J160" s="169"/>
      <c r="K160" s="166">
        <f t="shared" si="97"/>
        <v>1</v>
      </c>
      <c r="L160" s="169">
        <f t="shared" si="98"/>
        <v>0.1</v>
      </c>
      <c r="M160" s="170">
        <f t="shared" si="99"/>
        <v>0</v>
      </c>
      <c r="N160" s="169">
        <f t="shared" si="100"/>
        <v>0</v>
      </c>
      <c r="O160" s="166">
        <f t="shared" si="101"/>
        <v>1</v>
      </c>
      <c r="P160" s="184">
        <f t="shared" si="102"/>
        <v>0.1</v>
      </c>
    </row>
    <row r="161" spans="1:16">
      <c r="A161" s="162" t="s">
        <v>207</v>
      </c>
      <c r="B161" s="163" t="s">
        <v>91</v>
      </c>
      <c r="C161" s="163" t="s">
        <v>79</v>
      </c>
      <c r="D161" s="163" t="s">
        <v>9</v>
      </c>
      <c r="E161" s="163" t="s">
        <v>76</v>
      </c>
      <c r="F161" s="163" t="s">
        <v>77</v>
      </c>
      <c r="G161" s="163" t="s">
        <v>78</v>
      </c>
      <c r="H161" s="167">
        <v>0.1</v>
      </c>
      <c r="I161" s="168"/>
      <c r="J161" s="169"/>
      <c r="K161" s="166">
        <f t="shared" si="97"/>
        <v>1</v>
      </c>
      <c r="L161" s="169">
        <f t="shared" si="98"/>
        <v>0.1</v>
      </c>
      <c r="M161" s="170">
        <f t="shared" si="99"/>
        <v>0</v>
      </c>
      <c r="N161" s="169">
        <f t="shared" si="100"/>
        <v>0</v>
      </c>
      <c r="O161" s="166">
        <f t="shared" si="101"/>
        <v>1</v>
      </c>
      <c r="P161" s="184">
        <f t="shared" si="102"/>
        <v>0.1</v>
      </c>
    </row>
    <row r="162" spans="1:16">
      <c r="A162" s="162" t="s">
        <v>219</v>
      </c>
      <c r="B162" s="163" t="s">
        <v>91</v>
      </c>
      <c r="C162" s="163" t="s">
        <v>220</v>
      </c>
      <c r="D162" s="163" t="s">
        <v>9</v>
      </c>
      <c r="E162" s="163" t="s">
        <v>76</v>
      </c>
      <c r="F162" s="163" t="s">
        <v>77</v>
      </c>
      <c r="G162" s="163" t="s">
        <v>78</v>
      </c>
      <c r="H162" s="167">
        <v>0.1</v>
      </c>
      <c r="I162" s="168"/>
      <c r="J162" s="169"/>
      <c r="K162" s="166">
        <f t="shared" si="97"/>
        <v>1</v>
      </c>
      <c r="L162" s="169">
        <f t="shared" si="98"/>
        <v>0.1</v>
      </c>
      <c r="M162" s="170">
        <f t="shared" si="99"/>
        <v>0</v>
      </c>
      <c r="N162" s="169">
        <f t="shared" si="100"/>
        <v>0</v>
      </c>
      <c r="O162" s="166">
        <f t="shared" si="101"/>
        <v>1</v>
      </c>
      <c r="P162" s="184">
        <f t="shared" si="102"/>
        <v>0.1</v>
      </c>
    </row>
    <row r="163" spans="1:16">
      <c r="A163" s="162" t="s">
        <v>304</v>
      </c>
      <c r="B163" s="163" t="s">
        <v>84</v>
      </c>
      <c r="C163" s="163" t="s">
        <v>489</v>
      </c>
      <c r="D163" s="163" t="s">
        <v>9</v>
      </c>
      <c r="E163" s="163" t="s">
        <v>76</v>
      </c>
      <c r="F163" s="163" t="s">
        <v>85</v>
      </c>
      <c r="G163" s="163" t="s">
        <v>107</v>
      </c>
      <c r="H163" s="167">
        <v>0.25</v>
      </c>
      <c r="I163" s="168"/>
      <c r="J163" s="169"/>
      <c r="K163" s="166">
        <f t="shared" si="97"/>
        <v>1</v>
      </c>
      <c r="L163" s="169">
        <f t="shared" si="98"/>
        <v>0.25</v>
      </c>
      <c r="M163" s="170">
        <f t="shared" si="99"/>
        <v>0</v>
      </c>
      <c r="N163" s="169">
        <f t="shared" si="100"/>
        <v>0</v>
      </c>
      <c r="O163" s="166">
        <f t="shared" si="101"/>
        <v>1</v>
      </c>
      <c r="P163" s="184">
        <f t="shared" si="102"/>
        <v>0.25</v>
      </c>
    </row>
    <row r="164" spans="1:16">
      <c r="A164" s="162" t="s">
        <v>244</v>
      </c>
      <c r="B164" s="163" t="s">
        <v>110</v>
      </c>
      <c r="C164" s="163" t="s">
        <v>79</v>
      </c>
      <c r="D164" s="163" t="s">
        <v>9</v>
      </c>
      <c r="E164" s="163" t="s">
        <v>76</v>
      </c>
      <c r="F164" s="163" t="s">
        <v>77</v>
      </c>
      <c r="G164" s="163" t="s">
        <v>78</v>
      </c>
      <c r="H164" s="167">
        <v>0.1</v>
      </c>
      <c r="I164" s="168"/>
      <c r="J164" s="169"/>
      <c r="K164" s="166">
        <f t="shared" si="97"/>
        <v>1</v>
      </c>
      <c r="L164" s="169">
        <f t="shared" si="98"/>
        <v>0.1</v>
      </c>
      <c r="M164" s="170">
        <f t="shared" si="99"/>
        <v>0</v>
      </c>
      <c r="N164" s="169">
        <f t="shared" si="100"/>
        <v>0</v>
      </c>
      <c r="O164" s="166">
        <f t="shared" si="101"/>
        <v>1</v>
      </c>
      <c r="P164" s="184">
        <f t="shared" si="102"/>
        <v>0.1</v>
      </c>
    </row>
    <row r="165" spans="1:16">
      <c r="A165" s="162" t="s">
        <v>495</v>
      </c>
      <c r="B165" s="163" t="s">
        <v>496</v>
      </c>
      <c r="C165" s="163" t="s">
        <v>79</v>
      </c>
      <c r="D165" s="163" t="s">
        <v>9</v>
      </c>
      <c r="E165" s="163" t="s">
        <v>76</v>
      </c>
      <c r="F165" s="163" t="s">
        <v>77</v>
      </c>
      <c r="G165" s="163" t="s">
        <v>78</v>
      </c>
      <c r="H165" s="167">
        <v>0.1</v>
      </c>
      <c r="I165" s="168"/>
      <c r="J165" s="169"/>
      <c r="K165" s="166">
        <f t="shared" si="97"/>
        <v>1</v>
      </c>
      <c r="L165" s="169">
        <f t="shared" si="98"/>
        <v>0.1</v>
      </c>
      <c r="M165" s="170">
        <f t="shared" si="99"/>
        <v>0</v>
      </c>
      <c r="N165" s="169">
        <f t="shared" si="100"/>
        <v>0</v>
      </c>
      <c r="O165" s="166">
        <f t="shared" si="101"/>
        <v>1</v>
      </c>
      <c r="P165" s="184">
        <f t="shared" si="102"/>
        <v>0.1</v>
      </c>
    </row>
    <row r="166" spans="1:16">
      <c r="A166" s="162" t="s">
        <v>247</v>
      </c>
      <c r="B166" s="163" t="s">
        <v>201</v>
      </c>
      <c r="C166" s="163" t="s">
        <v>79</v>
      </c>
      <c r="D166" s="163" t="s">
        <v>9</v>
      </c>
      <c r="E166" s="163" t="s">
        <v>76</v>
      </c>
      <c r="F166" s="163" t="s">
        <v>77</v>
      </c>
      <c r="G166" s="163" t="s">
        <v>150</v>
      </c>
      <c r="H166" s="167">
        <v>0</v>
      </c>
      <c r="I166" s="168"/>
      <c r="J166" s="169"/>
      <c r="K166" s="166">
        <f t="shared" si="97"/>
        <v>1</v>
      </c>
      <c r="L166" s="169">
        <f t="shared" si="98"/>
        <v>0</v>
      </c>
      <c r="M166" s="170">
        <f t="shared" si="99"/>
        <v>0</v>
      </c>
      <c r="N166" s="169">
        <f t="shared" si="100"/>
        <v>0</v>
      </c>
      <c r="O166" s="166">
        <f t="shared" si="101"/>
        <v>1</v>
      </c>
      <c r="P166" s="184">
        <f t="shared" si="102"/>
        <v>0</v>
      </c>
    </row>
    <row r="167" spans="1:16">
      <c r="A167" s="162" t="s">
        <v>258</v>
      </c>
      <c r="B167" s="163" t="s">
        <v>132</v>
      </c>
      <c r="C167" s="163" t="s">
        <v>79</v>
      </c>
      <c r="D167" s="163" t="s">
        <v>9</v>
      </c>
      <c r="E167" s="163" t="s">
        <v>76</v>
      </c>
      <c r="F167" s="163" t="s">
        <v>85</v>
      </c>
      <c r="G167" s="163" t="s">
        <v>107</v>
      </c>
      <c r="H167" s="167">
        <v>0.1</v>
      </c>
      <c r="I167" s="168"/>
      <c r="J167" s="169"/>
      <c r="K167" s="166">
        <f t="shared" si="97"/>
        <v>1</v>
      </c>
      <c r="L167" s="169">
        <f t="shared" si="98"/>
        <v>0.1</v>
      </c>
      <c r="M167" s="170">
        <f t="shared" si="99"/>
        <v>0</v>
      </c>
      <c r="N167" s="169">
        <f t="shared" si="100"/>
        <v>0</v>
      </c>
      <c r="O167" s="166">
        <f t="shared" si="101"/>
        <v>1</v>
      </c>
      <c r="P167" s="184">
        <f t="shared" si="102"/>
        <v>0.1</v>
      </c>
    </row>
    <row r="168" spans="1:16">
      <c r="A168" s="162" t="s">
        <v>259</v>
      </c>
      <c r="B168" s="163" t="s">
        <v>260</v>
      </c>
      <c r="C168" s="163" t="s">
        <v>79</v>
      </c>
      <c r="D168" s="163" t="s">
        <v>9</v>
      </c>
      <c r="E168" s="163" t="s">
        <v>76</v>
      </c>
      <c r="F168" s="163" t="s">
        <v>77</v>
      </c>
      <c r="G168" s="163" t="s">
        <v>476</v>
      </c>
      <c r="H168" s="167">
        <v>0</v>
      </c>
      <c r="I168" s="168"/>
      <c r="J168" s="169"/>
      <c r="K168" s="166">
        <f t="shared" si="97"/>
        <v>1</v>
      </c>
      <c r="L168" s="169">
        <f t="shared" si="98"/>
        <v>0</v>
      </c>
      <c r="M168" s="170">
        <f t="shared" si="99"/>
        <v>0</v>
      </c>
      <c r="N168" s="169">
        <f t="shared" si="100"/>
        <v>0</v>
      </c>
      <c r="O168" s="166">
        <f t="shared" si="101"/>
        <v>1</v>
      </c>
      <c r="P168" s="184">
        <f t="shared" si="102"/>
        <v>0</v>
      </c>
    </row>
    <row r="169" spans="1:16">
      <c r="A169" s="162" t="s">
        <v>263</v>
      </c>
      <c r="B169" s="163" t="s">
        <v>246</v>
      </c>
      <c r="C169" s="163" t="s">
        <v>79</v>
      </c>
      <c r="D169" s="163" t="s">
        <v>9</v>
      </c>
      <c r="E169" s="163" t="s">
        <v>76</v>
      </c>
      <c r="F169" s="163" t="s">
        <v>77</v>
      </c>
      <c r="G169" s="163" t="s">
        <v>78</v>
      </c>
      <c r="H169" s="167">
        <v>0.1</v>
      </c>
      <c r="I169" s="168"/>
      <c r="J169" s="169"/>
      <c r="K169" s="166">
        <f t="shared" si="97"/>
        <v>1</v>
      </c>
      <c r="L169" s="169">
        <f t="shared" si="98"/>
        <v>0.1</v>
      </c>
      <c r="M169" s="170">
        <f t="shared" si="99"/>
        <v>0</v>
      </c>
      <c r="N169" s="169">
        <f t="shared" si="100"/>
        <v>0</v>
      </c>
      <c r="O169" s="166">
        <f t="shared" si="101"/>
        <v>1</v>
      </c>
      <c r="P169" s="184">
        <f t="shared" si="102"/>
        <v>0.1</v>
      </c>
    </row>
    <row r="170" spans="1:16">
      <c r="A170" s="162" t="s">
        <v>267</v>
      </c>
      <c r="B170" s="163" t="s">
        <v>111</v>
      </c>
      <c r="C170" s="163" t="s">
        <v>79</v>
      </c>
      <c r="D170" s="163" t="s">
        <v>9</v>
      </c>
      <c r="E170" s="163" t="s">
        <v>76</v>
      </c>
      <c r="F170" s="163" t="s">
        <v>77</v>
      </c>
      <c r="G170" s="163" t="s">
        <v>78</v>
      </c>
      <c r="H170" s="167">
        <v>0.2</v>
      </c>
      <c r="I170" s="168"/>
      <c r="J170" s="169"/>
      <c r="K170" s="166">
        <f t="shared" si="97"/>
        <v>1</v>
      </c>
      <c r="L170" s="169">
        <f t="shared" si="98"/>
        <v>0.2</v>
      </c>
      <c r="M170" s="170">
        <f t="shared" si="99"/>
        <v>0</v>
      </c>
      <c r="N170" s="169">
        <f t="shared" si="100"/>
        <v>0</v>
      </c>
      <c r="O170" s="166">
        <f t="shared" si="101"/>
        <v>1</v>
      </c>
      <c r="P170" s="184">
        <f t="shared" si="102"/>
        <v>0.2</v>
      </c>
    </row>
    <row r="171" spans="1:16">
      <c r="A171" s="61" t="s">
        <v>53</v>
      </c>
      <c r="B171" s="2"/>
      <c r="C171" s="2"/>
      <c r="D171" s="2"/>
      <c r="E171" s="2"/>
      <c r="F171" s="2"/>
      <c r="G171" s="2"/>
      <c r="H171" s="4">
        <f>SUM(H146:H170)</f>
        <v>2.3000000000000007</v>
      </c>
      <c r="I171" s="23"/>
      <c r="J171" s="122">
        <f t="shared" ref="J171:P171" si="103">SUM(J146:J170)</f>
        <v>0.2</v>
      </c>
      <c r="K171" s="126">
        <f t="shared" si="103"/>
        <v>25</v>
      </c>
      <c r="L171" s="122">
        <f t="shared" si="103"/>
        <v>2.5000000000000009</v>
      </c>
      <c r="M171" s="126">
        <f t="shared" si="103"/>
        <v>0</v>
      </c>
      <c r="N171" s="4">
        <f t="shared" si="103"/>
        <v>0</v>
      </c>
      <c r="O171" s="123">
        <f t="shared" si="103"/>
        <v>25</v>
      </c>
      <c r="P171" s="139">
        <f t="shared" si="103"/>
        <v>2.5000000000000009</v>
      </c>
    </row>
    <row r="172" spans="1:16" s="199" customFormat="1">
      <c r="A172" s="199" t="s">
        <v>506</v>
      </c>
      <c r="B172" s="199" t="s">
        <v>182</v>
      </c>
      <c r="D172" s="199" t="s">
        <v>10</v>
      </c>
      <c r="E172" s="199" t="s">
        <v>76</v>
      </c>
      <c r="H172" s="200">
        <v>0</v>
      </c>
      <c r="I172" s="197" t="s">
        <v>269</v>
      </c>
      <c r="J172" s="198">
        <v>0.2</v>
      </c>
      <c r="K172" s="166">
        <f>IF(IFERROR(FIND("Tecnologo",G172),0)=0,1,0)</f>
        <v>1</v>
      </c>
      <c r="L172" s="169">
        <f>IF(IFERROR(FIND("Tecnologo",G172),0)=0,H172+J172,0)</f>
        <v>0.2</v>
      </c>
      <c r="M172" s="170">
        <f>IF(IFERROR(FIND("Tecnologo",G172),0)=0,0,1)</f>
        <v>0</v>
      </c>
      <c r="N172" s="169">
        <f>IF(IFERROR(FIND("Tecnologo",G172),0)=0,0,H172+J172)</f>
        <v>0</v>
      </c>
      <c r="O172" s="166">
        <f>K172+M172</f>
        <v>1</v>
      </c>
      <c r="P172" s="184">
        <f>L172+N172</f>
        <v>0.2</v>
      </c>
    </row>
    <row r="173" spans="1:16">
      <c r="A173" s="162" t="s">
        <v>133</v>
      </c>
      <c r="B173" s="163" t="s">
        <v>134</v>
      </c>
      <c r="C173" s="163" t="s">
        <v>79</v>
      </c>
      <c r="D173" s="163" t="s">
        <v>10</v>
      </c>
      <c r="E173" s="163" t="s">
        <v>120</v>
      </c>
      <c r="F173" s="163" t="s">
        <v>85</v>
      </c>
      <c r="G173" s="163" t="s">
        <v>135</v>
      </c>
      <c r="H173" s="167">
        <v>0.05</v>
      </c>
      <c r="I173" s="168"/>
      <c r="J173" s="169"/>
      <c r="K173" s="166">
        <f>IF(IFERROR(FIND("Tecnologo",G173),0)=0,1,0)</f>
        <v>0</v>
      </c>
      <c r="L173" s="169">
        <f>IF(IFERROR(FIND("Tecnologo",G173),0)=0,H173+J173,0)</f>
        <v>0</v>
      </c>
      <c r="M173" s="170">
        <f>IF(IFERROR(FIND("Tecnologo",G173),0)=0,0,1)</f>
        <v>1</v>
      </c>
      <c r="N173" s="169">
        <f>IF(IFERROR(FIND("Tecnologo",G173),0)=0,0,H173+J173)</f>
        <v>0.05</v>
      </c>
      <c r="O173" s="166">
        <f>K173+M173</f>
        <v>1</v>
      </c>
      <c r="P173" s="184">
        <f>L173+N173</f>
        <v>0.05</v>
      </c>
    </row>
    <row r="174" spans="1:16" ht="29.15">
      <c r="A174" s="172" t="s">
        <v>356</v>
      </c>
      <c r="B174" s="173" t="s">
        <v>132</v>
      </c>
      <c r="C174" s="173" t="s">
        <v>481</v>
      </c>
      <c r="D174" s="173" t="s">
        <v>10</v>
      </c>
      <c r="E174" s="173" t="s">
        <v>76</v>
      </c>
      <c r="F174" s="173" t="s">
        <v>85</v>
      </c>
      <c r="G174" s="173" t="s">
        <v>107</v>
      </c>
      <c r="H174" s="178">
        <v>0</v>
      </c>
      <c r="I174" s="179" t="s">
        <v>499</v>
      </c>
      <c r="J174" s="175">
        <v>0.5</v>
      </c>
      <c r="K174" s="176">
        <f t="shared" ref="K174:K182" si="104">IF(IFERROR(FIND("Tecnologo",G174),0)=0,1,0)</f>
        <v>1</v>
      </c>
      <c r="L174" s="175">
        <f t="shared" ref="L174:L182" si="105">IF(IFERROR(FIND("Tecnologo",G174),0)=0,H174+J174,0)</f>
        <v>0.5</v>
      </c>
      <c r="M174" s="177">
        <f t="shared" ref="M174:M182" si="106">IF(IFERROR(FIND("Tecnologo",G174),0)=0,0,1)</f>
        <v>0</v>
      </c>
      <c r="N174" s="175">
        <f t="shared" ref="N174:N182" si="107">IF(IFERROR(FIND("Tecnologo",G174),0)=0,0,H174+J174)</f>
        <v>0</v>
      </c>
      <c r="O174" s="176">
        <f t="shared" ref="O174:O182" si="108">K174+M174</f>
        <v>1</v>
      </c>
      <c r="P174" s="196">
        <f t="shared" ref="P174:P182" si="109">L174+N174</f>
        <v>0.5</v>
      </c>
    </row>
    <row r="175" spans="1:16" ht="29.15">
      <c r="A175" s="172" t="s">
        <v>187</v>
      </c>
      <c r="B175" s="173" t="s">
        <v>188</v>
      </c>
      <c r="C175" s="173" t="s">
        <v>481</v>
      </c>
      <c r="D175" s="173" t="s">
        <v>10</v>
      </c>
      <c r="E175" s="173" t="s">
        <v>76</v>
      </c>
      <c r="F175" s="173" t="s">
        <v>85</v>
      </c>
      <c r="G175" s="173" t="s">
        <v>95</v>
      </c>
      <c r="H175" s="178">
        <v>0</v>
      </c>
      <c r="I175" s="179" t="s">
        <v>499</v>
      </c>
      <c r="J175" s="175">
        <v>0.3</v>
      </c>
      <c r="K175" s="176">
        <f t="shared" si="104"/>
        <v>1</v>
      </c>
      <c r="L175" s="175">
        <f t="shared" si="105"/>
        <v>0.3</v>
      </c>
      <c r="M175" s="177">
        <f t="shared" si="106"/>
        <v>0</v>
      </c>
      <c r="N175" s="175">
        <f t="shared" si="107"/>
        <v>0</v>
      </c>
      <c r="O175" s="176">
        <f t="shared" si="108"/>
        <v>1</v>
      </c>
      <c r="P175" s="196">
        <f t="shared" si="109"/>
        <v>0.3</v>
      </c>
    </row>
    <row r="176" spans="1:16">
      <c r="A176" s="162" t="s">
        <v>227</v>
      </c>
      <c r="B176" s="163" t="s">
        <v>148</v>
      </c>
      <c r="C176" s="163" t="s">
        <v>228</v>
      </c>
      <c r="D176" s="163" t="s">
        <v>10</v>
      </c>
      <c r="E176" s="163" t="s">
        <v>76</v>
      </c>
      <c r="F176" s="163" t="s">
        <v>77</v>
      </c>
      <c r="G176" s="163" t="s">
        <v>78</v>
      </c>
      <c r="H176" s="167">
        <v>0.1</v>
      </c>
      <c r="I176" s="168" t="s">
        <v>269</v>
      </c>
      <c r="J176" s="169">
        <v>0.1</v>
      </c>
      <c r="K176" s="166">
        <f t="shared" si="104"/>
        <v>1</v>
      </c>
      <c r="L176" s="169">
        <f t="shared" si="105"/>
        <v>0.2</v>
      </c>
      <c r="M176" s="170">
        <f t="shared" si="106"/>
        <v>0</v>
      </c>
      <c r="N176" s="169">
        <f t="shared" si="107"/>
        <v>0</v>
      </c>
      <c r="O176" s="166">
        <f t="shared" si="108"/>
        <v>1</v>
      </c>
      <c r="P176" s="184">
        <f t="shared" si="109"/>
        <v>0.2</v>
      </c>
    </row>
    <row r="177" spans="1:18">
      <c r="A177" s="162" t="s">
        <v>491</v>
      </c>
      <c r="B177" s="163" t="s">
        <v>148</v>
      </c>
      <c r="C177" s="163" t="s">
        <v>79</v>
      </c>
      <c r="D177" s="163" t="s">
        <v>10</v>
      </c>
      <c r="E177" s="163" t="s">
        <v>76</v>
      </c>
      <c r="F177" s="163" t="s">
        <v>77</v>
      </c>
      <c r="G177" s="163" t="s">
        <v>80</v>
      </c>
      <c r="H177" s="167">
        <v>0.1</v>
      </c>
      <c r="I177" s="168" t="s">
        <v>269</v>
      </c>
      <c r="J177" s="169">
        <v>0.2</v>
      </c>
      <c r="K177" s="166">
        <f t="shared" si="104"/>
        <v>1</v>
      </c>
      <c r="L177" s="169">
        <f t="shared" si="105"/>
        <v>0.30000000000000004</v>
      </c>
      <c r="M177" s="170">
        <f t="shared" si="106"/>
        <v>0</v>
      </c>
      <c r="N177" s="169">
        <f t="shared" si="107"/>
        <v>0</v>
      </c>
      <c r="O177" s="166">
        <f t="shared" si="108"/>
        <v>1</v>
      </c>
      <c r="P177" s="184">
        <f t="shared" si="109"/>
        <v>0.30000000000000004</v>
      </c>
    </row>
    <row r="178" spans="1:18">
      <c r="A178" s="162" t="s">
        <v>234</v>
      </c>
      <c r="B178" s="163" t="s">
        <v>235</v>
      </c>
      <c r="C178" s="163" t="s">
        <v>79</v>
      </c>
      <c r="D178" s="163" t="s">
        <v>10</v>
      </c>
      <c r="E178" s="163" t="s">
        <v>76</v>
      </c>
      <c r="F178" s="163" t="s">
        <v>85</v>
      </c>
      <c r="G178" s="163" t="s">
        <v>107</v>
      </c>
      <c r="H178" s="167">
        <v>0.05</v>
      </c>
      <c r="I178" s="168"/>
      <c r="J178" s="169"/>
      <c r="K178" s="166">
        <f t="shared" si="104"/>
        <v>1</v>
      </c>
      <c r="L178" s="169">
        <f t="shared" si="105"/>
        <v>0.05</v>
      </c>
      <c r="M178" s="170">
        <f t="shared" si="106"/>
        <v>0</v>
      </c>
      <c r="N178" s="169">
        <f t="shared" si="107"/>
        <v>0</v>
      </c>
      <c r="O178" s="166">
        <f t="shared" si="108"/>
        <v>1</v>
      </c>
      <c r="P178" s="184">
        <f t="shared" si="109"/>
        <v>0.05</v>
      </c>
    </row>
    <row r="179" spans="1:18" ht="29.15">
      <c r="A179" s="172" t="s">
        <v>318</v>
      </c>
      <c r="B179" s="173" t="s">
        <v>253</v>
      </c>
      <c r="C179" s="173" t="s">
        <v>79</v>
      </c>
      <c r="D179" s="173" t="s">
        <v>10</v>
      </c>
      <c r="E179" s="173" t="s">
        <v>76</v>
      </c>
      <c r="F179" s="173" t="s">
        <v>85</v>
      </c>
      <c r="G179" s="173" t="s">
        <v>107</v>
      </c>
      <c r="H179" s="178">
        <v>0</v>
      </c>
      <c r="I179" s="179" t="s">
        <v>499</v>
      </c>
      <c r="J179" s="175">
        <v>0.3</v>
      </c>
      <c r="K179" s="176">
        <f t="shared" si="104"/>
        <v>1</v>
      </c>
      <c r="L179" s="175">
        <f t="shared" si="105"/>
        <v>0.3</v>
      </c>
      <c r="M179" s="177">
        <f t="shared" si="106"/>
        <v>0</v>
      </c>
      <c r="N179" s="175">
        <f t="shared" si="107"/>
        <v>0</v>
      </c>
      <c r="O179" s="176">
        <f t="shared" si="108"/>
        <v>1</v>
      </c>
      <c r="P179" s="196">
        <f t="shared" si="109"/>
        <v>0.3</v>
      </c>
    </row>
    <row r="180" spans="1:18">
      <c r="A180" s="162" t="s">
        <v>316</v>
      </c>
      <c r="B180" s="163" t="s">
        <v>317</v>
      </c>
      <c r="C180" s="163" t="s">
        <v>493</v>
      </c>
      <c r="D180" s="163" t="s">
        <v>10</v>
      </c>
      <c r="E180" s="163" t="s">
        <v>120</v>
      </c>
      <c r="F180" s="163" t="s">
        <v>77</v>
      </c>
      <c r="G180" s="163" t="s">
        <v>487</v>
      </c>
      <c r="H180" s="167">
        <v>0.1</v>
      </c>
      <c r="I180" s="168"/>
      <c r="J180" s="169"/>
      <c r="K180" s="166">
        <f t="shared" si="104"/>
        <v>1</v>
      </c>
      <c r="L180" s="169">
        <f t="shared" si="105"/>
        <v>0.1</v>
      </c>
      <c r="M180" s="170">
        <f t="shared" si="106"/>
        <v>0</v>
      </c>
      <c r="N180" s="169">
        <f t="shared" si="107"/>
        <v>0</v>
      </c>
      <c r="O180" s="166">
        <f t="shared" si="108"/>
        <v>1</v>
      </c>
      <c r="P180" s="184">
        <f t="shared" si="109"/>
        <v>0.1</v>
      </c>
    </row>
    <row r="181" spans="1:18">
      <c r="A181" s="162" t="s">
        <v>507</v>
      </c>
      <c r="B181" s="163" t="s">
        <v>509</v>
      </c>
      <c r="C181" s="163"/>
      <c r="D181" s="163" t="s">
        <v>10</v>
      </c>
      <c r="E181" s="163" t="s">
        <v>508</v>
      </c>
      <c r="F181" s="163"/>
      <c r="G181" s="163"/>
      <c r="H181" s="167">
        <v>0</v>
      </c>
      <c r="I181" s="168" t="s">
        <v>349</v>
      </c>
      <c r="J181" s="169">
        <v>0.5</v>
      </c>
      <c r="K181" s="166">
        <f t="shared" ref="K181" si="110">IF(IFERROR(FIND("Tecnologo",G181),0)=0,1,0)</f>
        <v>1</v>
      </c>
      <c r="L181" s="169">
        <f t="shared" ref="L181" si="111">IF(IFERROR(FIND("Tecnologo",G181),0)=0,H181+J181,0)</f>
        <v>0.5</v>
      </c>
      <c r="M181" s="170">
        <f t="shared" ref="M181" si="112">IF(IFERROR(FIND("Tecnologo",G181),0)=0,0,1)</f>
        <v>0</v>
      </c>
      <c r="N181" s="169">
        <f t="shared" ref="N181" si="113">IF(IFERROR(FIND("Tecnologo",G181),0)=0,0,H181+J181)</f>
        <v>0</v>
      </c>
      <c r="O181" s="166">
        <f t="shared" ref="O181" si="114">K181+M181</f>
        <v>1</v>
      </c>
      <c r="P181" s="184">
        <f t="shared" ref="P181" si="115">L181+N181</f>
        <v>0.5</v>
      </c>
    </row>
    <row r="182" spans="1:18">
      <c r="A182" s="162" t="s">
        <v>319</v>
      </c>
      <c r="B182" s="163" t="s">
        <v>320</v>
      </c>
      <c r="C182" s="163" t="s">
        <v>79</v>
      </c>
      <c r="D182" s="163" t="s">
        <v>10</v>
      </c>
      <c r="E182" s="163" t="s">
        <v>120</v>
      </c>
      <c r="F182" s="163" t="s">
        <v>77</v>
      </c>
      <c r="G182" s="163" t="s">
        <v>113</v>
      </c>
      <c r="H182" s="167">
        <v>1</v>
      </c>
      <c r="I182" s="168"/>
      <c r="J182" s="169"/>
      <c r="K182" s="166">
        <f t="shared" si="104"/>
        <v>1</v>
      </c>
      <c r="L182" s="169">
        <f t="shared" si="105"/>
        <v>1</v>
      </c>
      <c r="M182" s="170">
        <f t="shared" si="106"/>
        <v>0</v>
      </c>
      <c r="N182" s="169">
        <f t="shared" si="107"/>
        <v>0</v>
      </c>
      <c r="O182" s="166">
        <f t="shared" si="108"/>
        <v>1</v>
      </c>
      <c r="P182" s="184">
        <f t="shared" si="109"/>
        <v>1</v>
      </c>
      <c r="R182" s="159"/>
    </row>
    <row r="183" spans="1:18">
      <c r="A183" s="132" t="s">
        <v>54</v>
      </c>
      <c r="B183" s="130"/>
      <c r="C183" s="130"/>
      <c r="D183" s="130"/>
      <c r="E183" s="130"/>
      <c r="F183" s="130"/>
      <c r="G183" s="130"/>
      <c r="H183" s="128">
        <f>SUM(H172:H182)</f>
        <v>1.4</v>
      </c>
      <c r="I183" s="23"/>
      <c r="J183" s="4">
        <f t="shared" ref="J183:P183" si="116">SUM(J172:J182)</f>
        <v>2.1</v>
      </c>
      <c r="K183" s="192">
        <f t="shared" si="116"/>
        <v>10</v>
      </c>
      <c r="L183" s="122">
        <f t="shared" si="116"/>
        <v>3.45</v>
      </c>
      <c r="M183" s="192">
        <f t="shared" si="116"/>
        <v>1</v>
      </c>
      <c r="N183" s="122">
        <f t="shared" si="116"/>
        <v>0.05</v>
      </c>
      <c r="O183" s="123">
        <f t="shared" si="116"/>
        <v>11</v>
      </c>
      <c r="P183" s="124">
        <f t="shared" si="116"/>
        <v>3.5</v>
      </c>
    </row>
    <row r="184" spans="1:18">
      <c r="A184" s="162" t="s">
        <v>191</v>
      </c>
      <c r="B184" s="163" t="s">
        <v>192</v>
      </c>
      <c r="C184" s="163" t="s">
        <v>193</v>
      </c>
      <c r="D184" s="163" t="s">
        <v>194</v>
      </c>
      <c r="E184" s="163" t="s">
        <v>76</v>
      </c>
      <c r="F184" s="163" t="s">
        <v>77</v>
      </c>
      <c r="G184" s="163" t="s">
        <v>78</v>
      </c>
      <c r="H184" s="167">
        <v>0.1</v>
      </c>
      <c r="I184" s="168" t="s">
        <v>269</v>
      </c>
      <c r="J184" s="169">
        <v>0.1</v>
      </c>
      <c r="K184" s="166">
        <f>IF(IFERROR(FIND("Tecnologo",G184),0)=0,1,0)</f>
        <v>1</v>
      </c>
      <c r="L184" s="169">
        <f>IF(IFERROR(FIND("Tecnologo",G184),0)=0,H184+J184,0)</f>
        <v>0.2</v>
      </c>
      <c r="M184" s="170">
        <f>IF(IFERROR(FIND("Tecnologo",G184),0)=0,0,1)</f>
        <v>0</v>
      </c>
      <c r="N184" s="169">
        <f>IF(IFERROR(FIND("Tecnologo",G184),0)=0,0,H184+J184)</f>
        <v>0</v>
      </c>
      <c r="O184" s="166">
        <f>K184+M184</f>
        <v>1</v>
      </c>
      <c r="P184" s="184">
        <f>L184+N184</f>
        <v>0.2</v>
      </c>
    </row>
    <row r="185" spans="1:18">
      <c r="A185" s="162" t="s">
        <v>284</v>
      </c>
      <c r="B185" s="163" t="s">
        <v>285</v>
      </c>
      <c r="C185" s="163" t="s">
        <v>79</v>
      </c>
      <c r="D185" s="163" t="s">
        <v>194</v>
      </c>
      <c r="E185" s="163" t="s">
        <v>76</v>
      </c>
      <c r="F185" s="163" t="s">
        <v>77</v>
      </c>
      <c r="G185" s="163" t="s">
        <v>487</v>
      </c>
      <c r="H185" s="167">
        <v>0.5</v>
      </c>
      <c r="I185" s="168"/>
      <c r="J185" s="169"/>
      <c r="K185" s="166">
        <f>IF(IFERROR(FIND("Tecnologo",G185),0)=0,1,0)</f>
        <v>1</v>
      </c>
      <c r="L185" s="169">
        <f>IF(IFERROR(FIND("Tecnologo",G185),0)=0,H185+J185,0)</f>
        <v>0.5</v>
      </c>
      <c r="M185" s="170">
        <f>IF(IFERROR(FIND("Tecnologo",G185),0)=0,0,1)</f>
        <v>0</v>
      </c>
      <c r="N185" s="169">
        <f>IF(IFERROR(FIND("Tecnologo",G185),0)=0,0,H185+J185)</f>
        <v>0</v>
      </c>
      <c r="O185" s="166">
        <f>K185+M185</f>
        <v>1</v>
      </c>
      <c r="P185" s="184">
        <f>L185+N185</f>
        <v>0.5</v>
      </c>
    </row>
    <row r="186" spans="1:18">
      <c r="A186" s="61" t="s">
        <v>286</v>
      </c>
      <c r="B186" s="2"/>
      <c r="C186" s="2"/>
      <c r="D186" s="2"/>
      <c r="E186" s="2"/>
      <c r="F186" s="2"/>
      <c r="G186" s="2"/>
      <c r="H186" s="4">
        <f>SUM(H184:H185)</f>
        <v>0.6</v>
      </c>
      <c r="I186" s="23"/>
      <c r="J186" s="122">
        <f t="shared" ref="J186:P186" si="117">SUM(J184:J185)</f>
        <v>0.1</v>
      </c>
      <c r="K186" s="2">
        <f t="shared" si="117"/>
        <v>2</v>
      </c>
      <c r="L186" s="122">
        <f t="shared" si="117"/>
        <v>0.7</v>
      </c>
      <c r="M186" s="2">
        <f>SUM(M184:M185)</f>
        <v>0</v>
      </c>
      <c r="N186" s="4">
        <f t="shared" si="117"/>
        <v>0</v>
      </c>
      <c r="O186" s="61">
        <f t="shared" si="117"/>
        <v>2</v>
      </c>
      <c r="P186" s="124">
        <f t="shared" si="117"/>
        <v>0.7</v>
      </c>
    </row>
    <row r="187" spans="1:18">
      <c r="A187" s="162" t="s">
        <v>114</v>
      </c>
      <c r="B187" s="163" t="s">
        <v>115</v>
      </c>
      <c r="C187" s="163" t="s">
        <v>471</v>
      </c>
      <c r="D187" s="163" t="s">
        <v>116</v>
      </c>
      <c r="E187" s="163" t="s">
        <v>76</v>
      </c>
      <c r="F187" s="163" t="s">
        <v>85</v>
      </c>
      <c r="G187" s="163" t="s">
        <v>92</v>
      </c>
      <c r="H187" s="167">
        <v>0</v>
      </c>
      <c r="I187" s="168" t="s">
        <v>349</v>
      </c>
      <c r="J187" s="169">
        <v>0.1</v>
      </c>
      <c r="K187" s="166">
        <f>IF(IFERROR(FIND("Tecnologo",G187),0)=0,1,0)</f>
        <v>1</v>
      </c>
      <c r="L187" s="169">
        <f>IF(IFERROR(FIND("Tecnologo",G187),0)=0,H187+J187,0)</f>
        <v>0.1</v>
      </c>
      <c r="M187" s="170">
        <f>IF(IFERROR(FIND("Tecnologo",G187),0)=0,0,1)</f>
        <v>0</v>
      </c>
      <c r="N187" s="169">
        <f>IF(IFERROR(FIND("Tecnologo",G187),0)=0,0,H187+J187)</f>
        <v>0</v>
      </c>
      <c r="O187" s="166">
        <f>K187+M187</f>
        <v>1</v>
      </c>
      <c r="P187" s="184">
        <f>L187+N187</f>
        <v>0.1</v>
      </c>
    </row>
    <row r="188" spans="1:18">
      <c r="A188" s="162" t="s">
        <v>161</v>
      </c>
      <c r="B188" s="163" t="s">
        <v>162</v>
      </c>
      <c r="C188" s="163" t="s">
        <v>480</v>
      </c>
      <c r="D188" s="163" t="s">
        <v>116</v>
      </c>
      <c r="E188" s="163" t="s">
        <v>76</v>
      </c>
      <c r="F188" s="163" t="s">
        <v>77</v>
      </c>
      <c r="G188" s="163" t="s">
        <v>78</v>
      </c>
      <c r="H188" s="167">
        <v>0.2</v>
      </c>
      <c r="I188" s="168"/>
      <c r="J188" s="169"/>
      <c r="K188" s="166">
        <f t="shared" ref="K188:K190" si="118">IF(IFERROR(FIND("Tecnologo",G188),0)=0,1,0)</f>
        <v>1</v>
      </c>
      <c r="L188" s="169">
        <f t="shared" ref="L188:L190" si="119">IF(IFERROR(FIND("Tecnologo",G188),0)=0,H188+J188,0)</f>
        <v>0.2</v>
      </c>
      <c r="M188" s="170">
        <f t="shared" ref="M188:M190" si="120">IF(IFERROR(FIND("Tecnologo",G188),0)=0,0,1)</f>
        <v>0</v>
      </c>
      <c r="N188" s="169">
        <f t="shared" ref="N188:N190" si="121">IF(IFERROR(FIND("Tecnologo",G188),0)=0,0,H188+J188)</f>
        <v>0</v>
      </c>
      <c r="O188" s="166">
        <f t="shared" ref="O188:O190" si="122">K188+M188</f>
        <v>1</v>
      </c>
      <c r="P188" s="184">
        <f t="shared" ref="P188:P190" si="123">L188+N188</f>
        <v>0.2</v>
      </c>
    </row>
    <row r="189" spans="1:18">
      <c r="A189" s="162" t="s">
        <v>163</v>
      </c>
      <c r="B189" s="163" t="s">
        <v>132</v>
      </c>
      <c r="C189" s="163" t="s">
        <v>164</v>
      </c>
      <c r="D189" s="163" t="s">
        <v>116</v>
      </c>
      <c r="E189" s="163" t="s">
        <v>76</v>
      </c>
      <c r="F189" s="163" t="s">
        <v>77</v>
      </c>
      <c r="G189" s="163" t="s">
        <v>78</v>
      </c>
      <c r="H189" s="167">
        <v>0.1</v>
      </c>
      <c r="I189" s="168"/>
      <c r="J189" s="169"/>
      <c r="K189" s="166">
        <f t="shared" si="118"/>
        <v>1</v>
      </c>
      <c r="L189" s="169">
        <f t="shared" si="119"/>
        <v>0.1</v>
      </c>
      <c r="M189" s="170">
        <f t="shared" si="120"/>
        <v>0</v>
      </c>
      <c r="N189" s="169">
        <f t="shared" si="121"/>
        <v>0</v>
      </c>
      <c r="O189" s="166">
        <f t="shared" si="122"/>
        <v>1</v>
      </c>
      <c r="P189" s="184">
        <f t="shared" si="123"/>
        <v>0.1</v>
      </c>
    </row>
    <row r="190" spans="1:18">
      <c r="A190" s="162" t="s">
        <v>173</v>
      </c>
      <c r="B190" s="163" t="s">
        <v>174</v>
      </c>
      <c r="C190" s="163" t="s">
        <v>79</v>
      </c>
      <c r="D190" s="163" t="s">
        <v>116</v>
      </c>
      <c r="E190" s="163" t="s">
        <v>76</v>
      </c>
      <c r="F190" s="163" t="s">
        <v>85</v>
      </c>
      <c r="G190" s="163" t="s">
        <v>95</v>
      </c>
      <c r="H190" s="167">
        <v>0</v>
      </c>
      <c r="I190" s="168" t="s">
        <v>349</v>
      </c>
      <c r="J190" s="169">
        <v>0.1</v>
      </c>
      <c r="K190" s="166">
        <f t="shared" si="118"/>
        <v>1</v>
      </c>
      <c r="L190" s="169">
        <f t="shared" si="119"/>
        <v>0.1</v>
      </c>
      <c r="M190" s="170">
        <f t="shared" si="120"/>
        <v>0</v>
      </c>
      <c r="N190" s="169">
        <f t="shared" si="121"/>
        <v>0</v>
      </c>
      <c r="O190" s="166">
        <f t="shared" si="122"/>
        <v>1</v>
      </c>
      <c r="P190" s="184">
        <f t="shared" si="123"/>
        <v>0.1</v>
      </c>
    </row>
    <row r="191" spans="1:18">
      <c r="A191" s="61" t="s">
        <v>287</v>
      </c>
      <c r="B191" s="2"/>
      <c r="C191" s="2"/>
      <c r="D191" s="2"/>
      <c r="E191" s="2"/>
      <c r="F191" s="2"/>
      <c r="G191" s="2"/>
      <c r="H191" s="4">
        <f>SUM(H187:H190)</f>
        <v>0.30000000000000004</v>
      </c>
      <c r="I191" s="23"/>
      <c r="J191" s="122">
        <f t="shared" ref="J191:P191" si="124">SUM(J187:J190)</f>
        <v>0.2</v>
      </c>
      <c r="K191" s="126">
        <f t="shared" si="124"/>
        <v>4</v>
      </c>
      <c r="L191" s="122">
        <f t="shared" si="124"/>
        <v>0.5</v>
      </c>
      <c r="M191" s="126">
        <f t="shared" si="124"/>
        <v>0</v>
      </c>
      <c r="N191" s="4">
        <f t="shared" si="124"/>
        <v>0</v>
      </c>
      <c r="O191" s="123">
        <f t="shared" si="124"/>
        <v>4</v>
      </c>
      <c r="P191" s="124">
        <f t="shared" si="124"/>
        <v>0.5</v>
      </c>
    </row>
    <row r="192" spans="1:18">
      <c r="A192" s="162" t="s">
        <v>117</v>
      </c>
      <c r="B192" s="163" t="s">
        <v>91</v>
      </c>
      <c r="C192" s="163" t="s">
        <v>79</v>
      </c>
      <c r="D192" s="163" t="s">
        <v>11</v>
      </c>
      <c r="E192" s="163" t="s">
        <v>76</v>
      </c>
      <c r="F192" s="163" t="s">
        <v>77</v>
      </c>
      <c r="G192" s="163" t="s">
        <v>87</v>
      </c>
      <c r="H192" s="167">
        <v>0.1</v>
      </c>
      <c r="I192" s="168"/>
      <c r="J192" s="169"/>
      <c r="K192" s="166">
        <f>IF(IFERROR(FIND("Tecnologo",G192),0)=0,1,0)</f>
        <v>1</v>
      </c>
      <c r="L192" s="169">
        <f>IF(IFERROR(FIND("Tecnologo",G192),0)=0,H192+J192,0)</f>
        <v>0.1</v>
      </c>
      <c r="M192" s="170">
        <f>IF(IFERROR(FIND("Tecnologo",G192),0)=0,0,1)</f>
        <v>0</v>
      </c>
      <c r="N192" s="169">
        <f>IF(IFERROR(FIND("Tecnologo",G192),0)=0,0,H192+J192)</f>
        <v>0</v>
      </c>
      <c r="O192" s="166">
        <f>K192+M192</f>
        <v>1</v>
      </c>
      <c r="P192" s="184">
        <f>L192+N192</f>
        <v>0.1</v>
      </c>
    </row>
    <row r="193" spans="1:16">
      <c r="A193" s="162" t="s">
        <v>154</v>
      </c>
      <c r="B193" s="163" t="s">
        <v>155</v>
      </c>
      <c r="C193" s="163" t="s">
        <v>479</v>
      </c>
      <c r="D193" s="163" t="s">
        <v>11</v>
      </c>
      <c r="E193" s="163" t="s">
        <v>120</v>
      </c>
      <c r="F193" s="163" t="s">
        <v>85</v>
      </c>
      <c r="G193" s="163" t="s">
        <v>121</v>
      </c>
      <c r="H193" s="167">
        <v>0</v>
      </c>
      <c r="I193" s="168" t="s">
        <v>349</v>
      </c>
      <c r="J193" s="169">
        <v>0.05</v>
      </c>
      <c r="K193" s="166">
        <f t="shared" ref="K193:K199" si="125">IF(IFERROR(FIND("Tecnologo",G193),0)=0,1,0)</f>
        <v>0</v>
      </c>
      <c r="L193" s="169">
        <f t="shared" ref="L193:L199" si="126">IF(IFERROR(FIND("Tecnologo",G193),0)=0,H193+J193,0)</f>
        <v>0</v>
      </c>
      <c r="M193" s="170">
        <f t="shared" ref="M193:M199" si="127">IF(IFERROR(FIND("Tecnologo",G193),0)=0,0,1)</f>
        <v>1</v>
      </c>
      <c r="N193" s="169">
        <f t="shared" ref="N193:N199" si="128">IF(IFERROR(FIND("Tecnologo",G193),0)=0,0,H193+J193)</f>
        <v>0.05</v>
      </c>
      <c r="O193" s="166">
        <f t="shared" ref="O193:O199" si="129">K193+M193</f>
        <v>1</v>
      </c>
      <c r="P193" s="184">
        <f t="shared" ref="P193:P199" si="130">L193+N193</f>
        <v>0.05</v>
      </c>
    </row>
    <row r="194" spans="1:16">
      <c r="A194" s="162" t="s">
        <v>183</v>
      </c>
      <c r="B194" s="163" t="s">
        <v>184</v>
      </c>
      <c r="C194" s="163" t="s">
        <v>483</v>
      </c>
      <c r="D194" s="163" t="s">
        <v>11</v>
      </c>
      <c r="E194" s="163" t="s">
        <v>120</v>
      </c>
      <c r="F194" s="163" t="s">
        <v>85</v>
      </c>
      <c r="G194" s="163" t="s">
        <v>135</v>
      </c>
      <c r="H194" s="167">
        <v>0.1</v>
      </c>
      <c r="I194" s="168"/>
      <c r="J194" s="169"/>
      <c r="K194" s="166">
        <f t="shared" si="125"/>
        <v>0</v>
      </c>
      <c r="L194" s="169">
        <f t="shared" si="126"/>
        <v>0</v>
      </c>
      <c r="M194" s="170">
        <f t="shared" si="127"/>
        <v>1</v>
      </c>
      <c r="N194" s="169">
        <f t="shared" si="128"/>
        <v>0.1</v>
      </c>
      <c r="O194" s="166">
        <f t="shared" si="129"/>
        <v>1</v>
      </c>
      <c r="P194" s="184">
        <f t="shared" si="130"/>
        <v>0.1</v>
      </c>
    </row>
    <row r="195" spans="1:16">
      <c r="A195" s="162" t="s">
        <v>197</v>
      </c>
      <c r="B195" s="163" t="s">
        <v>115</v>
      </c>
      <c r="C195" s="163" t="s">
        <v>198</v>
      </c>
      <c r="D195" s="163" t="s">
        <v>11</v>
      </c>
      <c r="E195" s="163" t="s">
        <v>76</v>
      </c>
      <c r="F195" s="163" t="s">
        <v>77</v>
      </c>
      <c r="G195" s="163" t="s">
        <v>78</v>
      </c>
      <c r="H195" s="167">
        <v>0.05</v>
      </c>
      <c r="I195" s="171" t="s">
        <v>505</v>
      </c>
      <c r="J195" s="169">
        <v>0.05</v>
      </c>
      <c r="K195" s="166">
        <f t="shared" si="125"/>
        <v>1</v>
      </c>
      <c r="L195" s="169">
        <f t="shared" si="126"/>
        <v>0.1</v>
      </c>
      <c r="M195" s="170">
        <f t="shared" si="127"/>
        <v>0</v>
      </c>
      <c r="N195" s="169">
        <f t="shared" si="128"/>
        <v>0</v>
      </c>
      <c r="O195" s="166">
        <f t="shared" si="129"/>
        <v>1</v>
      </c>
      <c r="P195" s="184">
        <f t="shared" si="130"/>
        <v>0.1</v>
      </c>
    </row>
    <row r="196" spans="1:16">
      <c r="A196" s="162" t="s">
        <v>208</v>
      </c>
      <c r="B196" s="163" t="s">
        <v>209</v>
      </c>
      <c r="C196" s="163" t="s">
        <v>210</v>
      </c>
      <c r="D196" s="163" t="s">
        <v>11</v>
      </c>
      <c r="E196" s="163" t="s">
        <v>76</v>
      </c>
      <c r="F196" s="163" t="s">
        <v>77</v>
      </c>
      <c r="G196" s="163" t="s">
        <v>78</v>
      </c>
      <c r="H196" s="167">
        <v>0.05</v>
      </c>
      <c r="I196" s="171" t="s">
        <v>505</v>
      </c>
      <c r="J196" s="169">
        <v>0.05</v>
      </c>
      <c r="K196" s="166">
        <f t="shared" si="125"/>
        <v>1</v>
      </c>
      <c r="L196" s="169">
        <f t="shared" si="126"/>
        <v>0.1</v>
      </c>
      <c r="M196" s="170">
        <f t="shared" si="127"/>
        <v>0</v>
      </c>
      <c r="N196" s="169">
        <f t="shared" si="128"/>
        <v>0</v>
      </c>
      <c r="O196" s="166">
        <f t="shared" si="129"/>
        <v>1</v>
      </c>
      <c r="P196" s="184">
        <f t="shared" si="130"/>
        <v>0.1</v>
      </c>
    </row>
    <row r="197" spans="1:16">
      <c r="A197" s="162" t="s">
        <v>325</v>
      </c>
      <c r="B197" s="163" t="s">
        <v>130</v>
      </c>
      <c r="C197" s="163" t="s">
        <v>494</v>
      </c>
      <c r="D197" s="163" t="s">
        <v>11</v>
      </c>
      <c r="E197" s="163" t="s">
        <v>120</v>
      </c>
      <c r="F197" s="163" t="s">
        <v>85</v>
      </c>
      <c r="G197" s="163" t="s">
        <v>178</v>
      </c>
      <c r="H197" s="167">
        <v>0.1</v>
      </c>
      <c r="I197" s="168"/>
      <c r="J197" s="169"/>
      <c r="K197" s="166">
        <f t="shared" si="125"/>
        <v>0</v>
      </c>
      <c r="L197" s="169">
        <f t="shared" si="126"/>
        <v>0</v>
      </c>
      <c r="M197" s="170">
        <f t="shared" si="127"/>
        <v>1</v>
      </c>
      <c r="N197" s="169">
        <f t="shared" si="128"/>
        <v>0.1</v>
      </c>
      <c r="O197" s="166">
        <f t="shared" si="129"/>
        <v>1</v>
      </c>
      <c r="P197" s="184">
        <f t="shared" si="130"/>
        <v>0.1</v>
      </c>
    </row>
    <row r="198" spans="1:16">
      <c r="A198" s="162" t="s">
        <v>255</v>
      </c>
      <c r="B198" s="163" t="s">
        <v>256</v>
      </c>
      <c r="C198" s="163" t="s">
        <v>497</v>
      </c>
      <c r="D198" s="163" t="s">
        <v>11</v>
      </c>
      <c r="E198" s="163" t="s">
        <v>76</v>
      </c>
      <c r="F198" s="163" t="s">
        <v>77</v>
      </c>
      <c r="G198" s="163" t="s">
        <v>150</v>
      </c>
      <c r="H198" s="167">
        <v>0.2</v>
      </c>
      <c r="I198" s="168"/>
      <c r="J198" s="169"/>
      <c r="K198" s="166">
        <f t="shared" si="125"/>
        <v>1</v>
      </c>
      <c r="L198" s="169">
        <f t="shared" si="126"/>
        <v>0.2</v>
      </c>
      <c r="M198" s="170">
        <f t="shared" si="127"/>
        <v>0</v>
      </c>
      <c r="N198" s="169">
        <f t="shared" si="128"/>
        <v>0</v>
      </c>
      <c r="O198" s="166">
        <f t="shared" si="129"/>
        <v>1</v>
      </c>
      <c r="P198" s="184">
        <f t="shared" si="130"/>
        <v>0.2</v>
      </c>
    </row>
    <row r="199" spans="1:16">
      <c r="A199" s="162" t="s">
        <v>326</v>
      </c>
      <c r="B199" s="163" t="s">
        <v>192</v>
      </c>
      <c r="C199" s="163" t="s">
        <v>79</v>
      </c>
      <c r="D199" s="163" t="s">
        <v>11</v>
      </c>
      <c r="E199" s="163" t="s">
        <v>76</v>
      </c>
      <c r="F199" s="163" t="s">
        <v>77</v>
      </c>
      <c r="G199" s="163" t="s">
        <v>78</v>
      </c>
      <c r="H199" s="167">
        <v>0</v>
      </c>
      <c r="I199" s="171" t="s">
        <v>505</v>
      </c>
      <c r="J199" s="169">
        <v>0.05</v>
      </c>
      <c r="K199" s="166">
        <f t="shared" si="125"/>
        <v>1</v>
      </c>
      <c r="L199" s="169">
        <f t="shared" si="126"/>
        <v>0.05</v>
      </c>
      <c r="M199" s="170">
        <f t="shared" si="127"/>
        <v>0</v>
      </c>
      <c r="N199" s="169">
        <f t="shared" si="128"/>
        <v>0</v>
      </c>
      <c r="O199" s="166">
        <f t="shared" si="129"/>
        <v>1</v>
      </c>
      <c r="P199" s="184">
        <f t="shared" si="130"/>
        <v>0.05</v>
      </c>
    </row>
    <row r="200" spans="1:16">
      <c r="A200" s="61" t="s">
        <v>56</v>
      </c>
      <c r="B200" s="2"/>
      <c r="C200" s="2"/>
      <c r="D200" s="2"/>
      <c r="E200" s="2"/>
      <c r="F200" s="2"/>
      <c r="G200" s="2"/>
      <c r="H200" s="4">
        <f>SUM(H192:H199)</f>
        <v>0.60000000000000009</v>
      </c>
      <c r="I200" s="23"/>
      <c r="J200" s="122">
        <f t="shared" ref="J200:P200" si="131">SUM(J192:J199)</f>
        <v>0.2</v>
      </c>
      <c r="K200" s="2">
        <f t="shared" si="131"/>
        <v>5</v>
      </c>
      <c r="L200" s="122">
        <f t="shared" si="131"/>
        <v>0.55000000000000004</v>
      </c>
      <c r="M200" s="2">
        <f t="shared" si="131"/>
        <v>3</v>
      </c>
      <c r="N200" s="4">
        <f t="shared" si="131"/>
        <v>0.25</v>
      </c>
      <c r="O200" s="61">
        <f t="shared" si="131"/>
        <v>8</v>
      </c>
      <c r="P200" s="124">
        <f t="shared" si="131"/>
        <v>0.8</v>
      </c>
    </row>
    <row r="201" spans="1:16">
      <c r="A201" s="162" t="s">
        <v>145</v>
      </c>
      <c r="B201" s="163" t="s">
        <v>146</v>
      </c>
      <c r="C201" s="163" t="s">
        <v>477</v>
      </c>
      <c r="D201" s="163" t="s">
        <v>39</v>
      </c>
      <c r="E201" s="163" t="s">
        <v>76</v>
      </c>
      <c r="F201" s="163" t="s">
        <v>77</v>
      </c>
      <c r="G201" s="163" t="s">
        <v>78</v>
      </c>
      <c r="H201" s="167">
        <v>0.2</v>
      </c>
      <c r="I201" s="168"/>
      <c r="J201" s="169"/>
      <c r="K201" s="166">
        <f>IF(IFERROR(FIND("Tecnologo",G201),0)=0,1,0)</f>
        <v>1</v>
      </c>
      <c r="L201" s="169">
        <f>IF(IFERROR(FIND("Tecnologo",G201),0)=0,H201+J201,0)</f>
        <v>0.2</v>
      </c>
      <c r="M201" s="170">
        <f>IF(IFERROR(FIND("Tecnologo",G201),0)=0,0,1)</f>
        <v>0</v>
      </c>
      <c r="N201" s="169">
        <f>IF(IFERROR(FIND("Tecnologo",G201),0)=0,0,H201+J201)</f>
        <v>0</v>
      </c>
      <c r="O201" s="166">
        <f>K201+M201</f>
        <v>1</v>
      </c>
      <c r="P201" s="184">
        <f>L201+N201</f>
        <v>0.2</v>
      </c>
    </row>
    <row r="202" spans="1:16">
      <c r="A202" s="162" t="s">
        <v>199</v>
      </c>
      <c r="B202" s="163" t="s">
        <v>110</v>
      </c>
      <c r="C202" s="163" t="s">
        <v>484</v>
      </c>
      <c r="D202" s="163" t="s">
        <v>39</v>
      </c>
      <c r="E202" s="163" t="s">
        <v>76</v>
      </c>
      <c r="F202" s="163" t="s">
        <v>77</v>
      </c>
      <c r="G202" s="163" t="s">
        <v>80</v>
      </c>
      <c r="H202" s="167">
        <v>0.1</v>
      </c>
      <c r="I202" s="168"/>
      <c r="J202" s="169"/>
      <c r="K202" s="166">
        <f t="shared" ref="K202:K207" si="132">IF(IFERROR(FIND("Tecnologo",G202),0)=0,1,0)</f>
        <v>1</v>
      </c>
      <c r="L202" s="169">
        <f t="shared" ref="L202:L207" si="133">IF(IFERROR(FIND("Tecnologo",G202),0)=0,H202+J202,0)</f>
        <v>0.1</v>
      </c>
      <c r="M202" s="170">
        <f t="shared" ref="M202:M207" si="134">IF(IFERROR(FIND("Tecnologo",G202),0)=0,0,1)</f>
        <v>0</v>
      </c>
      <c r="N202" s="169">
        <f t="shared" ref="N202:N207" si="135">IF(IFERROR(FIND("Tecnologo",G202),0)=0,0,H202+J202)</f>
        <v>0</v>
      </c>
      <c r="O202" s="166">
        <f t="shared" ref="O202:O207" si="136">K202+M202</f>
        <v>1</v>
      </c>
      <c r="P202" s="184">
        <f t="shared" ref="P202:P207" si="137">L202+N202</f>
        <v>0.1</v>
      </c>
    </row>
    <row r="203" spans="1:16">
      <c r="A203" s="162" t="s">
        <v>485</v>
      </c>
      <c r="B203" s="163" t="s">
        <v>486</v>
      </c>
      <c r="C203" s="163" t="s">
        <v>79</v>
      </c>
      <c r="D203" s="163" t="s">
        <v>39</v>
      </c>
      <c r="E203" s="163" t="s">
        <v>76</v>
      </c>
      <c r="F203" s="163" t="s">
        <v>77</v>
      </c>
      <c r="G203" s="163" t="s">
        <v>87</v>
      </c>
      <c r="H203" s="167">
        <v>0.8</v>
      </c>
      <c r="I203" s="168"/>
      <c r="J203" s="169"/>
      <c r="K203" s="166">
        <f t="shared" si="132"/>
        <v>1</v>
      </c>
      <c r="L203" s="169">
        <f t="shared" si="133"/>
        <v>0.8</v>
      </c>
      <c r="M203" s="170">
        <f t="shared" si="134"/>
        <v>0</v>
      </c>
      <c r="N203" s="169">
        <f t="shared" si="135"/>
        <v>0</v>
      </c>
      <c r="O203" s="166">
        <f t="shared" si="136"/>
        <v>1</v>
      </c>
      <c r="P203" s="184">
        <f t="shared" si="137"/>
        <v>0.8</v>
      </c>
    </row>
    <row r="204" spans="1:16">
      <c r="A204" s="162" t="s">
        <v>488</v>
      </c>
      <c r="B204" s="163" t="s">
        <v>488</v>
      </c>
      <c r="C204" s="163" t="s">
        <v>79</v>
      </c>
      <c r="D204" s="163" t="s">
        <v>39</v>
      </c>
      <c r="E204" s="163" t="s">
        <v>76</v>
      </c>
      <c r="F204" s="163" t="s">
        <v>77</v>
      </c>
      <c r="G204" s="163" t="s">
        <v>87</v>
      </c>
      <c r="H204" s="167">
        <v>0.1</v>
      </c>
      <c r="I204" s="168"/>
      <c r="J204" s="169"/>
      <c r="K204" s="166">
        <f t="shared" si="132"/>
        <v>1</v>
      </c>
      <c r="L204" s="169">
        <f t="shared" si="133"/>
        <v>0.1</v>
      </c>
      <c r="M204" s="170">
        <f t="shared" si="134"/>
        <v>0</v>
      </c>
      <c r="N204" s="169">
        <f t="shared" si="135"/>
        <v>0</v>
      </c>
      <c r="O204" s="166">
        <f t="shared" si="136"/>
        <v>1</v>
      </c>
      <c r="P204" s="184">
        <f t="shared" si="137"/>
        <v>0.1</v>
      </c>
    </row>
    <row r="205" spans="1:16">
      <c r="A205" s="162" t="s">
        <v>230</v>
      </c>
      <c r="B205" s="163" t="s">
        <v>231</v>
      </c>
      <c r="C205" s="163" t="s">
        <v>490</v>
      </c>
      <c r="D205" s="163" t="s">
        <v>39</v>
      </c>
      <c r="E205" s="163" t="s">
        <v>76</v>
      </c>
      <c r="F205" s="163" t="s">
        <v>77</v>
      </c>
      <c r="G205" s="163" t="s">
        <v>78</v>
      </c>
      <c r="H205" s="167">
        <v>0.2</v>
      </c>
      <c r="I205" s="168"/>
      <c r="J205" s="169"/>
      <c r="K205" s="166">
        <f t="shared" si="132"/>
        <v>1</v>
      </c>
      <c r="L205" s="169">
        <f t="shared" si="133"/>
        <v>0.2</v>
      </c>
      <c r="M205" s="170">
        <f t="shared" si="134"/>
        <v>0</v>
      </c>
      <c r="N205" s="169">
        <f t="shared" si="135"/>
        <v>0</v>
      </c>
      <c r="O205" s="166">
        <f t="shared" si="136"/>
        <v>1</v>
      </c>
      <c r="P205" s="184">
        <f t="shared" si="137"/>
        <v>0.2</v>
      </c>
    </row>
    <row r="206" spans="1:16">
      <c r="A206" s="162" t="s">
        <v>236</v>
      </c>
      <c r="B206" s="163" t="s">
        <v>237</v>
      </c>
      <c r="C206" s="163" t="s">
        <v>492</v>
      </c>
      <c r="D206" s="163" t="s">
        <v>39</v>
      </c>
      <c r="E206" s="163" t="s">
        <v>76</v>
      </c>
      <c r="F206" s="163" t="s">
        <v>85</v>
      </c>
      <c r="G206" s="163" t="s">
        <v>92</v>
      </c>
      <c r="H206" s="167">
        <v>0.1</v>
      </c>
      <c r="I206" s="168"/>
      <c r="J206" s="169"/>
      <c r="K206" s="166">
        <f t="shared" si="132"/>
        <v>1</v>
      </c>
      <c r="L206" s="169">
        <f t="shared" si="133"/>
        <v>0.1</v>
      </c>
      <c r="M206" s="170">
        <f t="shared" si="134"/>
        <v>0</v>
      </c>
      <c r="N206" s="169">
        <f t="shared" si="135"/>
        <v>0</v>
      </c>
      <c r="O206" s="166">
        <f t="shared" si="136"/>
        <v>1</v>
      </c>
      <c r="P206" s="184">
        <f t="shared" si="137"/>
        <v>0.1</v>
      </c>
    </row>
    <row r="207" spans="1:16">
      <c r="A207" s="162" t="s">
        <v>321</v>
      </c>
      <c r="B207" s="163" t="s">
        <v>322</v>
      </c>
      <c r="C207" s="163" t="s">
        <v>498</v>
      </c>
      <c r="D207" s="163" t="s">
        <v>39</v>
      </c>
      <c r="E207" s="163" t="s">
        <v>76</v>
      </c>
      <c r="F207" s="163" t="s">
        <v>77</v>
      </c>
      <c r="G207" s="163" t="s">
        <v>80</v>
      </c>
      <c r="H207" s="167">
        <v>0.2</v>
      </c>
      <c r="I207" s="168"/>
      <c r="J207" s="169"/>
      <c r="K207" s="166">
        <f t="shared" si="132"/>
        <v>1</v>
      </c>
      <c r="L207" s="169">
        <f t="shared" si="133"/>
        <v>0.2</v>
      </c>
      <c r="M207" s="170">
        <f t="shared" si="134"/>
        <v>0</v>
      </c>
      <c r="N207" s="169">
        <f t="shared" si="135"/>
        <v>0</v>
      </c>
      <c r="O207" s="166">
        <f t="shared" si="136"/>
        <v>1</v>
      </c>
      <c r="P207" s="184">
        <f t="shared" si="137"/>
        <v>0.2</v>
      </c>
    </row>
    <row r="208" spans="1:16">
      <c r="A208" s="61" t="s">
        <v>288</v>
      </c>
      <c r="B208" s="2"/>
      <c r="C208" s="2"/>
      <c r="D208" s="2"/>
      <c r="E208" s="2"/>
      <c r="F208" s="2"/>
      <c r="G208" s="2"/>
      <c r="H208" s="4">
        <f>SUM(H201:H207)</f>
        <v>1.7000000000000002</v>
      </c>
      <c r="I208" s="23"/>
      <c r="J208" s="122">
        <f t="shared" ref="J208:P208" si="138">SUM(J201:J207)</f>
        <v>0</v>
      </c>
      <c r="K208" s="126">
        <f t="shared" si="138"/>
        <v>7</v>
      </c>
      <c r="L208" s="122">
        <f t="shared" si="138"/>
        <v>1.7000000000000002</v>
      </c>
      <c r="M208" s="126">
        <f t="shared" si="138"/>
        <v>0</v>
      </c>
      <c r="N208" s="4">
        <f t="shared" si="138"/>
        <v>0</v>
      </c>
      <c r="O208" s="123">
        <f t="shared" si="138"/>
        <v>7</v>
      </c>
      <c r="P208" s="124">
        <f t="shared" si="138"/>
        <v>1.7000000000000002</v>
      </c>
    </row>
    <row r="209" spans="1:24">
      <c r="L209" s="8"/>
      <c r="N209" s="8"/>
      <c r="P209" s="8"/>
    </row>
    <row r="210" spans="1:24">
      <c r="A210" s="61" t="s">
        <v>289</v>
      </c>
      <c r="B210" s="9"/>
      <c r="C210" s="9"/>
      <c r="D210" s="9"/>
      <c r="E210" s="9"/>
      <c r="F210" s="61"/>
      <c r="G210" s="9"/>
      <c r="H210" s="124">
        <f>H208+H200+H191+H186+H183+H171+H128+H116+H104+H102+H89+H85+H70+H61+H51+H39+H34+H14+H145</f>
        <v>27.200000000000006</v>
      </c>
      <c r="I210" s="131"/>
      <c r="J210" s="124">
        <f t="shared" ref="J210:P210" si="139">J208+J200+J191+J186+J183+J171+J128+J116+J104+J102+J89+J85+J70+J61+J51+J39+J34+J14+J145</f>
        <v>13.100000000000003</v>
      </c>
      <c r="K210" s="193">
        <f t="shared" si="139"/>
        <v>165</v>
      </c>
      <c r="L210" s="124">
        <f t="shared" si="139"/>
        <v>36.500000000000007</v>
      </c>
      <c r="M210" s="193">
        <f t="shared" si="139"/>
        <v>21</v>
      </c>
      <c r="N210" s="124">
        <f t="shared" si="139"/>
        <v>3.8</v>
      </c>
      <c r="O210" s="193">
        <f t="shared" si="139"/>
        <v>186</v>
      </c>
      <c r="P210" s="124">
        <f t="shared" si="139"/>
        <v>40.300000000000004</v>
      </c>
    </row>
    <row r="211" spans="1:24">
      <c r="R211" s="11" t="s">
        <v>12</v>
      </c>
      <c r="S211" s="12" t="s">
        <v>13</v>
      </c>
      <c r="T211" s="7" t="s">
        <v>14</v>
      </c>
      <c r="U211" s="13" t="s">
        <v>15</v>
      </c>
      <c r="V211" s="25" t="s">
        <v>16</v>
      </c>
    </row>
    <row r="212" spans="1:24">
      <c r="N212" s="220">
        <v>2023</v>
      </c>
      <c r="O212" s="221">
        <v>151</v>
      </c>
      <c r="P212" s="222">
        <v>30.7</v>
      </c>
      <c r="R212" s="18" t="s">
        <v>1</v>
      </c>
      <c r="S212" s="24">
        <f>H14</f>
        <v>2.4</v>
      </c>
      <c r="T212" s="8">
        <f>J14</f>
        <v>1.05</v>
      </c>
      <c r="U212" s="28">
        <f t="shared" ref="U212:U230" si="140">S212+T212</f>
        <v>3.45</v>
      </c>
      <c r="V212" s="26">
        <f>O14</f>
        <v>10</v>
      </c>
    </row>
    <row r="213" spans="1:24">
      <c r="A213" t="s">
        <v>337</v>
      </c>
      <c r="R213" s="18" t="s">
        <v>2</v>
      </c>
      <c r="S213" s="24">
        <f>H34</f>
        <v>3.05</v>
      </c>
      <c r="T213" s="8">
        <f>J34</f>
        <v>1.55</v>
      </c>
      <c r="U213" s="28">
        <f t="shared" si="140"/>
        <v>4.5999999999999996</v>
      </c>
      <c r="V213" s="27">
        <f>O34</f>
        <v>19</v>
      </c>
    </row>
    <row r="214" spans="1:24">
      <c r="A214" t="s">
        <v>338</v>
      </c>
      <c r="R214" s="20" t="s">
        <v>17</v>
      </c>
      <c r="S214" s="24">
        <f>H39</f>
        <v>0.1</v>
      </c>
      <c r="T214" s="8">
        <f>J39</f>
        <v>1.3</v>
      </c>
      <c r="U214" s="29">
        <f t="shared" si="140"/>
        <v>1.4000000000000001</v>
      </c>
      <c r="V214" s="27">
        <f>O39</f>
        <v>4</v>
      </c>
    </row>
    <row r="215" spans="1:24">
      <c r="A215" t="s">
        <v>339</v>
      </c>
      <c r="R215" s="18" t="s">
        <v>4</v>
      </c>
      <c r="S215" s="24">
        <f>H51</f>
        <v>1.7999999999999998</v>
      </c>
      <c r="T215" s="8">
        <f>J51</f>
        <v>1.9</v>
      </c>
      <c r="U215" s="28">
        <f t="shared" si="140"/>
        <v>3.6999999999999997</v>
      </c>
      <c r="V215" s="27">
        <f>O51</f>
        <v>11</v>
      </c>
    </row>
    <row r="216" spans="1:24">
      <c r="R216" s="14" t="s">
        <v>64</v>
      </c>
      <c r="S216" s="24">
        <f>H61</f>
        <v>0.75</v>
      </c>
      <c r="T216" s="8">
        <f>J61</f>
        <v>0</v>
      </c>
      <c r="U216" s="8">
        <f t="shared" si="140"/>
        <v>0.75</v>
      </c>
      <c r="V216" s="27">
        <f>O61</f>
        <v>9</v>
      </c>
    </row>
    <row r="217" spans="1:24">
      <c r="R217" s="14" t="s">
        <v>20</v>
      </c>
      <c r="S217" s="24">
        <f>H70</f>
        <v>0.8</v>
      </c>
      <c r="T217" s="8">
        <f>J70</f>
        <v>0.5</v>
      </c>
      <c r="U217" s="8">
        <f t="shared" si="140"/>
        <v>1.3</v>
      </c>
      <c r="V217" s="27">
        <f>O70</f>
        <v>8</v>
      </c>
    </row>
    <row r="218" spans="1:24">
      <c r="R218" s="18" t="s">
        <v>6</v>
      </c>
      <c r="S218" s="24">
        <f>H85</f>
        <v>4.05</v>
      </c>
      <c r="T218" s="8">
        <f>J85</f>
        <v>1.6</v>
      </c>
      <c r="U218" s="28">
        <f t="shared" si="140"/>
        <v>5.65</v>
      </c>
      <c r="V218" s="27">
        <f>O85</f>
        <v>14</v>
      </c>
    </row>
    <row r="219" spans="1:24">
      <c r="R219" s="14" t="s">
        <v>330</v>
      </c>
      <c r="S219" s="24">
        <f>H89</f>
        <v>0.30000000000000004</v>
      </c>
      <c r="T219" s="8">
        <f>J89</f>
        <v>1.2</v>
      </c>
      <c r="U219" s="29">
        <f t="shared" si="140"/>
        <v>1.5</v>
      </c>
      <c r="V219" s="27">
        <f>O89</f>
        <v>3</v>
      </c>
    </row>
    <row r="220" spans="1:24">
      <c r="R220" s="18" t="s">
        <v>7</v>
      </c>
      <c r="S220" s="24">
        <f>H102</f>
        <v>2.15</v>
      </c>
      <c r="T220" s="8">
        <f>J102</f>
        <v>0.5</v>
      </c>
      <c r="U220" s="28">
        <f t="shared" si="140"/>
        <v>2.65</v>
      </c>
      <c r="V220" s="27">
        <f>O102</f>
        <v>12</v>
      </c>
    </row>
    <row r="221" spans="1:24">
      <c r="R221" s="14" t="s">
        <v>329</v>
      </c>
      <c r="S221" s="24">
        <f>H104</f>
        <v>0.1</v>
      </c>
      <c r="T221" s="8">
        <f>J104</f>
        <v>0</v>
      </c>
      <c r="U221" s="29">
        <f>P104</f>
        <v>0.1</v>
      </c>
      <c r="V221" s="27">
        <f>O104</f>
        <v>1</v>
      </c>
    </row>
    <row r="222" spans="1:24">
      <c r="R222" s="14" t="s">
        <v>65</v>
      </c>
      <c r="S222" s="24">
        <f>H116</f>
        <v>1.3000000000000003</v>
      </c>
      <c r="T222" s="8">
        <f>J116</f>
        <v>0</v>
      </c>
      <c r="U222" s="29">
        <f t="shared" si="140"/>
        <v>1.3000000000000003</v>
      </c>
      <c r="V222" s="27">
        <f>O116</f>
        <v>11</v>
      </c>
    </row>
    <row r="223" spans="1:24">
      <c r="R223" s="18" t="s">
        <v>8</v>
      </c>
      <c r="S223" s="24">
        <f>H128</f>
        <v>1.5</v>
      </c>
      <c r="T223" s="8">
        <f>J128</f>
        <v>0.7</v>
      </c>
      <c r="U223" s="28">
        <f t="shared" si="140"/>
        <v>2.2000000000000002</v>
      </c>
      <c r="V223" s="27">
        <f>O128</f>
        <v>11</v>
      </c>
    </row>
    <row r="224" spans="1:24">
      <c r="R224" s="18" t="s">
        <v>555</v>
      </c>
      <c r="S224" s="24">
        <f>H145</f>
        <v>2.0000000000000004</v>
      </c>
      <c r="T224" s="8">
        <f>J145</f>
        <v>0</v>
      </c>
      <c r="U224" s="28">
        <f t="shared" si="140"/>
        <v>2.0000000000000004</v>
      </c>
      <c r="V224" s="27">
        <f>O145</f>
        <v>16</v>
      </c>
      <c r="X224" s="29"/>
    </row>
    <row r="225" spans="18:22">
      <c r="R225" s="18" t="s">
        <v>9</v>
      </c>
      <c r="S225" s="24">
        <f>H171</f>
        <v>2.3000000000000007</v>
      </c>
      <c r="T225" s="8">
        <f>J171</f>
        <v>0.2</v>
      </c>
      <c r="U225" s="28">
        <f t="shared" si="140"/>
        <v>2.5000000000000009</v>
      </c>
      <c r="V225" s="27">
        <f>O171</f>
        <v>25</v>
      </c>
    </row>
    <row r="226" spans="18:22">
      <c r="R226" s="18" t="s">
        <v>10</v>
      </c>
      <c r="S226" s="24">
        <f>H183</f>
        <v>1.4</v>
      </c>
      <c r="T226" s="8">
        <f>J183</f>
        <v>2.1</v>
      </c>
      <c r="U226" s="28">
        <f t="shared" si="140"/>
        <v>3.5</v>
      </c>
      <c r="V226" s="27">
        <f>O183</f>
        <v>11</v>
      </c>
    </row>
    <row r="227" spans="18:22">
      <c r="R227" s="14" t="s">
        <v>23</v>
      </c>
      <c r="S227" s="24">
        <f>H186</f>
        <v>0.6</v>
      </c>
      <c r="T227" s="8">
        <f>J186</f>
        <v>0.1</v>
      </c>
      <c r="U227" s="29">
        <f t="shared" si="140"/>
        <v>0.7</v>
      </c>
      <c r="V227" s="27">
        <f>O186</f>
        <v>2</v>
      </c>
    </row>
    <row r="228" spans="18:22">
      <c r="R228" s="14" t="s">
        <v>24</v>
      </c>
      <c r="S228" s="24">
        <f>H191</f>
        <v>0.30000000000000004</v>
      </c>
      <c r="T228" s="8">
        <f>J191</f>
        <v>0.2</v>
      </c>
      <c r="U228" s="29">
        <f t="shared" si="140"/>
        <v>0.5</v>
      </c>
      <c r="V228" s="27">
        <f>O191</f>
        <v>4</v>
      </c>
    </row>
    <row r="229" spans="18:22">
      <c r="R229" s="14" t="s">
        <v>25</v>
      </c>
      <c r="S229" s="24">
        <f>H200</f>
        <v>0.60000000000000009</v>
      </c>
      <c r="T229" s="8">
        <f>J200</f>
        <v>0.2</v>
      </c>
      <c r="U229" s="29">
        <f t="shared" si="140"/>
        <v>0.8</v>
      </c>
      <c r="V229" s="27">
        <f>O200</f>
        <v>8</v>
      </c>
    </row>
    <row r="230" spans="18:22">
      <c r="R230" s="14" t="s">
        <v>38</v>
      </c>
      <c r="S230" s="24">
        <f>H208</f>
        <v>1.7000000000000002</v>
      </c>
      <c r="T230" s="8">
        <f>J208</f>
        <v>0</v>
      </c>
      <c r="U230" s="29">
        <f t="shared" si="140"/>
        <v>1.7000000000000002</v>
      </c>
      <c r="V230" s="27">
        <f>O208</f>
        <v>7</v>
      </c>
    </row>
    <row r="231" spans="18:22">
      <c r="R231" s="22" t="s">
        <v>26</v>
      </c>
      <c r="S231" s="23">
        <f>SUM(S212:S230)</f>
        <v>27.200000000000003</v>
      </c>
      <c r="T231" s="4">
        <f>SUM(T212:T230)</f>
        <v>13.099999999999996</v>
      </c>
      <c r="U231" s="122">
        <f>SUM(U212:U230)</f>
        <v>40.300000000000004</v>
      </c>
      <c r="V231" s="30">
        <f>SUM(V212:V230)</f>
        <v>186</v>
      </c>
    </row>
  </sheetData>
  <sortState xmlns:xlrd2="http://schemas.microsoft.com/office/spreadsheetml/2017/richdata2" ref="A71:P84">
    <sortCondition ref="A71:A84"/>
  </sortState>
  <phoneticPr fontId="9" type="noConversion"/>
  <printOptions horizontalCentered="1" verticalCentered="1"/>
  <pageMargins left="0.25" right="0.25" top="0.25" bottom="0.25" header="0.05" footer="0.05"/>
  <pageSetup paperSize="9" scale="1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398B-126C-4E9D-8B59-23F8C88D4657}">
  <sheetPr>
    <pageSetUpPr fitToPage="1"/>
  </sheetPr>
  <dimension ref="A3:R36"/>
  <sheetViews>
    <sheetView zoomScaleNormal="100" workbookViewId="0">
      <selection activeCell="M3" sqref="A3:O27"/>
    </sheetView>
  </sheetViews>
  <sheetFormatPr defaultRowHeight="14.6"/>
  <cols>
    <col min="5" max="5" width="7.53515625" customWidth="1"/>
    <col min="6" max="6" width="5" customWidth="1"/>
    <col min="7" max="7" width="6.765625" customWidth="1"/>
    <col min="8" max="8" width="8" customWidth="1"/>
    <col min="9" max="9" width="5.53515625" customWidth="1"/>
    <col min="10" max="10" width="6.15234375" customWidth="1"/>
    <col min="11" max="11" width="5.69140625" customWidth="1"/>
    <col min="12" max="12" width="7.15234375" customWidth="1"/>
  </cols>
  <sheetData>
    <row r="3" spans="1:15">
      <c r="M3" s="233" t="s">
        <v>27</v>
      </c>
      <c r="N3" s="234"/>
      <c r="O3" s="235"/>
    </row>
    <row r="4" spans="1:15">
      <c r="A4" s="11" t="s">
        <v>12</v>
      </c>
      <c r="B4" s="12" t="s">
        <v>13</v>
      </c>
      <c r="C4" s="7" t="s">
        <v>14</v>
      </c>
      <c r="D4" s="13" t="s">
        <v>15</v>
      </c>
      <c r="E4" s="31" t="s">
        <v>28</v>
      </c>
      <c r="F4" s="31" t="s">
        <v>29</v>
      </c>
      <c r="G4" s="12" t="s">
        <v>30</v>
      </c>
      <c r="H4" s="7" t="s">
        <v>31</v>
      </c>
      <c r="I4" s="12" t="s">
        <v>32</v>
      </c>
      <c r="J4" s="13" t="s">
        <v>47</v>
      </c>
      <c r="K4" s="7" t="s">
        <v>33</v>
      </c>
      <c r="L4" s="13" t="s">
        <v>34</v>
      </c>
      <c r="M4" s="32" t="s">
        <v>35</v>
      </c>
      <c r="N4" s="33" t="s">
        <v>36</v>
      </c>
      <c r="O4" s="34" t="s">
        <v>37</v>
      </c>
    </row>
    <row r="5" spans="1:15">
      <c r="A5" s="14" t="s">
        <v>1</v>
      </c>
      <c r="B5" s="90" cm="1">
        <f t="array" ref="B5:D23">Anagrafica24!S212:U230</f>
        <v>2.4</v>
      </c>
      <c r="C5" s="91">
        <v>1.05</v>
      </c>
      <c r="D5" s="92">
        <v>3.45</v>
      </c>
      <c r="E5" s="54">
        <f>MAX(0.5,MROUND(1.2*D5,0.5))</f>
        <v>4</v>
      </c>
      <c r="F5" s="54"/>
      <c r="G5" s="55"/>
      <c r="H5" s="57"/>
      <c r="I5" s="55">
        <v>30</v>
      </c>
      <c r="J5" s="56"/>
      <c r="K5" s="57"/>
      <c r="L5" s="57"/>
      <c r="M5" s="58">
        <f>E5+F5+G5+I5+K5</f>
        <v>34</v>
      </c>
      <c r="N5" s="59">
        <f>H5+J5+L5</f>
        <v>0</v>
      </c>
      <c r="O5" s="60">
        <f>M5+N5</f>
        <v>34</v>
      </c>
    </row>
    <row r="6" spans="1:15">
      <c r="A6" s="14" t="s">
        <v>2</v>
      </c>
      <c r="B6" s="90">
        <v>3.05</v>
      </c>
      <c r="C6" s="91">
        <v>1.55</v>
      </c>
      <c r="D6" s="92">
        <v>4.5999999999999996</v>
      </c>
      <c r="E6" s="54">
        <f t="shared" ref="E6:E22" si="0">MAX(0.5,MROUND(1.2*D6,0.5))</f>
        <v>5.5</v>
      </c>
      <c r="F6" s="54">
        <v>4</v>
      </c>
      <c r="G6" s="55"/>
      <c r="H6" s="57"/>
      <c r="I6" s="55">
        <v>7.5</v>
      </c>
      <c r="J6" s="56">
        <v>7.5</v>
      </c>
      <c r="K6" s="57"/>
      <c r="L6" s="57"/>
      <c r="M6" s="58">
        <f t="shared" ref="M6:M23" si="1">E6+F6+G6+I6+K6</f>
        <v>17</v>
      </c>
      <c r="N6" s="59">
        <f t="shared" ref="N6:N23" si="2">H6+J6+L6</f>
        <v>7.5</v>
      </c>
      <c r="O6" s="60">
        <f t="shared" ref="O6:O23" si="3">M6+N6</f>
        <v>24.5</v>
      </c>
    </row>
    <row r="7" spans="1:15">
      <c r="A7" s="20" t="s">
        <v>17</v>
      </c>
      <c r="B7" s="90">
        <v>0.1</v>
      </c>
      <c r="C7" s="91">
        <v>1.3</v>
      </c>
      <c r="D7" s="92">
        <v>1.4000000000000001</v>
      </c>
      <c r="E7" s="54">
        <f t="shared" si="0"/>
        <v>1.5</v>
      </c>
      <c r="F7" s="54"/>
      <c r="G7" s="55"/>
      <c r="H7" s="57"/>
      <c r="I7" s="55">
        <v>4</v>
      </c>
      <c r="J7" s="56"/>
      <c r="K7" s="57"/>
      <c r="L7" s="57"/>
      <c r="M7" s="58">
        <f t="shared" si="1"/>
        <v>5.5</v>
      </c>
      <c r="N7" s="59">
        <f t="shared" si="2"/>
        <v>0</v>
      </c>
      <c r="O7" s="60">
        <f t="shared" si="3"/>
        <v>5.5</v>
      </c>
    </row>
    <row r="8" spans="1:15">
      <c r="A8" s="14" t="s">
        <v>4</v>
      </c>
      <c r="B8" s="90">
        <v>1.7999999999999998</v>
      </c>
      <c r="C8" s="91">
        <v>1.9</v>
      </c>
      <c r="D8" s="92">
        <v>3.6999999999999997</v>
      </c>
      <c r="E8" s="54">
        <f t="shared" si="0"/>
        <v>4.5</v>
      </c>
      <c r="F8" s="54"/>
      <c r="G8" s="55"/>
      <c r="H8" s="57"/>
      <c r="I8" s="55">
        <v>17.5</v>
      </c>
      <c r="J8" s="56"/>
      <c r="K8" s="57"/>
      <c r="L8" s="57"/>
      <c r="M8" s="58">
        <f t="shared" si="1"/>
        <v>22</v>
      </c>
      <c r="N8" s="59">
        <f t="shared" si="2"/>
        <v>0</v>
      </c>
      <c r="O8" s="60">
        <f t="shared" si="3"/>
        <v>22</v>
      </c>
    </row>
    <row r="9" spans="1:15">
      <c r="A9" s="14" t="s">
        <v>64</v>
      </c>
      <c r="B9" s="90">
        <v>0.75</v>
      </c>
      <c r="C9" s="91">
        <v>0</v>
      </c>
      <c r="D9" s="92">
        <v>0.75</v>
      </c>
      <c r="E9" s="54">
        <f t="shared" si="0"/>
        <v>1</v>
      </c>
      <c r="F9" s="54"/>
      <c r="G9" s="55"/>
      <c r="H9" s="57"/>
      <c r="I9" s="55"/>
      <c r="J9" s="56"/>
      <c r="K9" s="57"/>
      <c r="L9" s="57"/>
      <c r="M9" s="58">
        <f t="shared" si="1"/>
        <v>1</v>
      </c>
      <c r="N9" s="59">
        <f t="shared" si="2"/>
        <v>0</v>
      </c>
      <c r="O9" s="60">
        <f t="shared" si="3"/>
        <v>1</v>
      </c>
    </row>
    <row r="10" spans="1:15">
      <c r="A10" s="14" t="s">
        <v>20</v>
      </c>
      <c r="B10" s="90">
        <v>0.8</v>
      </c>
      <c r="C10" s="91">
        <v>0.5</v>
      </c>
      <c r="D10" s="92">
        <v>1.3</v>
      </c>
      <c r="E10" s="54">
        <f t="shared" si="0"/>
        <v>1.5</v>
      </c>
      <c r="F10" s="54"/>
      <c r="G10" s="55"/>
      <c r="H10" s="57"/>
      <c r="I10" s="55">
        <v>10</v>
      </c>
      <c r="J10" s="56">
        <v>12</v>
      </c>
      <c r="K10" s="57"/>
      <c r="L10" s="57"/>
      <c r="M10" s="58">
        <f t="shared" si="1"/>
        <v>11.5</v>
      </c>
      <c r="N10" s="59">
        <f t="shared" si="2"/>
        <v>12</v>
      </c>
      <c r="O10" s="60">
        <f t="shared" si="3"/>
        <v>23.5</v>
      </c>
    </row>
    <row r="11" spans="1:15">
      <c r="A11" s="14" t="s">
        <v>6</v>
      </c>
      <c r="B11" s="90">
        <v>4.05</v>
      </c>
      <c r="C11" s="91">
        <v>1.6</v>
      </c>
      <c r="D11" s="92">
        <v>5.65</v>
      </c>
      <c r="E11" s="54">
        <f t="shared" si="0"/>
        <v>7</v>
      </c>
      <c r="F11" s="54">
        <v>7.5</v>
      </c>
      <c r="G11" s="55"/>
      <c r="H11" s="57"/>
      <c r="I11" s="55">
        <v>5</v>
      </c>
      <c r="J11" s="56">
        <v>5</v>
      </c>
      <c r="K11" s="57"/>
      <c r="L11" s="57"/>
      <c r="M11" s="58">
        <f t="shared" si="1"/>
        <v>19.5</v>
      </c>
      <c r="N11" s="59">
        <f t="shared" si="2"/>
        <v>5</v>
      </c>
      <c r="O11" s="60">
        <f t="shared" si="3"/>
        <v>24.5</v>
      </c>
    </row>
    <row r="12" spans="1:15">
      <c r="A12" s="14" t="s">
        <v>330</v>
      </c>
      <c r="B12" s="90">
        <v>0.30000000000000004</v>
      </c>
      <c r="C12" s="91">
        <v>1.2</v>
      </c>
      <c r="D12" s="92">
        <v>1.5</v>
      </c>
      <c r="E12" s="54">
        <f t="shared" si="0"/>
        <v>2</v>
      </c>
      <c r="F12" s="54"/>
      <c r="G12" s="55"/>
      <c r="H12" s="57"/>
      <c r="I12" s="55">
        <v>3</v>
      </c>
      <c r="J12" s="56"/>
      <c r="K12" s="57"/>
      <c r="L12" s="57"/>
      <c r="M12" s="58">
        <f t="shared" si="1"/>
        <v>5</v>
      </c>
      <c r="N12" s="59">
        <f t="shared" si="2"/>
        <v>0</v>
      </c>
      <c r="O12" s="60">
        <f t="shared" si="3"/>
        <v>5</v>
      </c>
    </row>
    <row r="13" spans="1:15">
      <c r="A13" s="14" t="s">
        <v>7</v>
      </c>
      <c r="B13" s="90">
        <v>2.15</v>
      </c>
      <c r="C13" s="91">
        <v>0.5</v>
      </c>
      <c r="D13" s="92">
        <v>2.65</v>
      </c>
      <c r="E13" s="54">
        <f t="shared" si="0"/>
        <v>3</v>
      </c>
      <c r="F13" s="54"/>
      <c r="G13" s="55"/>
      <c r="H13" s="57"/>
      <c r="I13" s="55">
        <v>7</v>
      </c>
      <c r="J13" s="56">
        <v>4</v>
      </c>
      <c r="K13" s="57"/>
      <c r="L13" s="57"/>
      <c r="M13" s="58">
        <f>E13+F13+G13+I13+K13</f>
        <v>10</v>
      </c>
      <c r="N13" s="59">
        <f t="shared" si="2"/>
        <v>4</v>
      </c>
      <c r="O13" s="60">
        <f t="shared" si="3"/>
        <v>14</v>
      </c>
    </row>
    <row r="14" spans="1:15">
      <c r="A14" s="14" t="s">
        <v>329</v>
      </c>
      <c r="B14" s="90">
        <v>0.1</v>
      </c>
      <c r="C14" s="91">
        <v>0</v>
      </c>
      <c r="D14" s="92">
        <v>0.1</v>
      </c>
      <c r="E14" s="54">
        <f t="shared" si="0"/>
        <v>0.5</v>
      </c>
      <c r="F14" s="54"/>
      <c r="G14" s="55"/>
      <c r="H14" s="57"/>
      <c r="I14" s="55">
        <v>2</v>
      </c>
      <c r="J14" s="56"/>
      <c r="K14" s="57"/>
      <c r="L14" s="57"/>
      <c r="M14" s="58">
        <f>E14+F14+G14+I14+K14</f>
        <v>2.5</v>
      </c>
      <c r="N14" s="59">
        <f t="shared" si="2"/>
        <v>0</v>
      </c>
      <c r="O14" s="60">
        <f t="shared" si="3"/>
        <v>2.5</v>
      </c>
    </row>
    <row r="15" spans="1:15">
      <c r="A15" s="14" t="s">
        <v>65</v>
      </c>
      <c r="B15" s="90">
        <v>1.3000000000000003</v>
      </c>
      <c r="C15" s="91">
        <v>0</v>
      </c>
      <c r="D15" s="92">
        <v>1.3000000000000003</v>
      </c>
      <c r="E15" s="54">
        <f>MAX(0.5,MROUND(1.2*D15,0.5))</f>
        <v>1.5</v>
      </c>
      <c r="F15" s="54"/>
      <c r="G15" s="55"/>
      <c r="H15" s="57"/>
      <c r="I15" s="55"/>
      <c r="J15" s="56">
        <v>3</v>
      </c>
      <c r="K15" s="57"/>
      <c r="L15" s="57"/>
      <c r="M15" s="58">
        <f t="shared" si="1"/>
        <v>1.5</v>
      </c>
      <c r="N15" s="59">
        <f t="shared" si="2"/>
        <v>3</v>
      </c>
      <c r="O15" s="60">
        <f t="shared" si="3"/>
        <v>4.5</v>
      </c>
    </row>
    <row r="16" spans="1:15">
      <c r="A16" s="14" t="s">
        <v>8</v>
      </c>
      <c r="B16" s="90">
        <v>1.5</v>
      </c>
      <c r="C16" s="91">
        <v>0.7</v>
      </c>
      <c r="D16" s="92">
        <v>2.2000000000000002</v>
      </c>
      <c r="E16" s="54">
        <f>MAX(0.5,MROUND(1.2*D16,0.5))</f>
        <v>2.5</v>
      </c>
      <c r="F16" s="54">
        <v>4</v>
      </c>
      <c r="G16" s="55"/>
      <c r="H16" s="57"/>
      <c r="I16" s="55"/>
      <c r="J16" s="56">
        <v>2</v>
      </c>
      <c r="K16" s="57"/>
      <c r="L16" s="57"/>
      <c r="M16" s="58">
        <f t="shared" si="1"/>
        <v>6.5</v>
      </c>
      <c r="N16" s="59">
        <f t="shared" si="2"/>
        <v>2</v>
      </c>
      <c r="O16" s="60">
        <f t="shared" si="3"/>
        <v>8.5</v>
      </c>
    </row>
    <row r="17" spans="1:18">
      <c r="A17" s="14" t="s">
        <v>555</v>
      </c>
      <c r="B17" s="90">
        <v>2.0000000000000004</v>
      </c>
      <c r="C17" s="91">
        <v>0</v>
      </c>
      <c r="D17" s="92">
        <v>2.0000000000000004</v>
      </c>
      <c r="E17" s="54">
        <f>MAX(0.5,MROUND(1.2*D17,0.5))</f>
        <v>2.5</v>
      </c>
      <c r="F17" s="54"/>
      <c r="G17" s="55"/>
      <c r="H17" s="57"/>
      <c r="I17" s="55"/>
      <c r="J17" s="56"/>
      <c r="K17" s="57"/>
      <c r="L17" s="57"/>
      <c r="M17" s="58">
        <f t="shared" ref="M17" si="4">E17+F17+G17+I17+K17</f>
        <v>2.5</v>
      </c>
      <c r="N17" s="59">
        <f t="shared" ref="N17" si="5">H17+J17+L17</f>
        <v>0</v>
      </c>
      <c r="O17" s="60">
        <f t="shared" ref="O17" si="6">M17+N17</f>
        <v>2.5</v>
      </c>
    </row>
    <row r="18" spans="1:18">
      <c r="A18" s="14" t="s">
        <v>9</v>
      </c>
      <c r="B18" s="90">
        <v>2.3000000000000007</v>
      </c>
      <c r="C18" s="91">
        <v>0.2</v>
      </c>
      <c r="D18" s="92">
        <v>2.5000000000000009</v>
      </c>
      <c r="E18" s="54">
        <f>MAX(0.5,MROUND(1.2*D18,0.5))</f>
        <v>3</v>
      </c>
      <c r="F18" s="54">
        <v>9</v>
      </c>
      <c r="G18" s="55">
        <f>MROUND((4.5*D24-K18)*0.7,0.5)</f>
        <v>107.5</v>
      </c>
      <c r="H18" s="57">
        <f>MROUND((4.5*D24-K18)*0.3,0.5)</f>
        <v>46</v>
      </c>
      <c r="I18" s="55"/>
      <c r="J18" s="56"/>
      <c r="K18" s="57">
        <v>28</v>
      </c>
      <c r="L18" s="143">
        <v>47</v>
      </c>
      <c r="M18" s="58">
        <f>E18+F18+G18+I18+K18</f>
        <v>147.5</v>
      </c>
      <c r="N18" s="59">
        <f>H18+J18+L18</f>
        <v>93</v>
      </c>
      <c r="O18" s="60">
        <f>M18+N18</f>
        <v>240.5</v>
      </c>
    </row>
    <row r="19" spans="1:18">
      <c r="A19" s="14" t="s">
        <v>10</v>
      </c>
      <c r="B19" s="90">
        <v>1.4</v>
      </c>
      <c r="C19" s="91">
        <v>2.1</v>
      </c>
      <c r="D19" s="92">
        <v>3.5</v>
      </c>
      <c r="E19" s="54">
        <f t="shared" si="0"/>
        <v>4</v>
      </c>
      <c r="F19" s="54"/>
      <c r="G19" s="55"/>
      <c r="H19" s="57"/>
      <c r="I19" s="55">
        <v>3</v>
      </c>
      <c r="J19" s="56">
        <v>6</v>
      </c>
      <c r="K19" s="57"/>
      <c r="L19" s="57"/>
      <c r="M19" s="58">
        <f>E19+F19+G19+I19+K19</f>
        <v>7</v>
      </c>
      <c r="N19" s="59">
        <f>H19+J19+L19</f>
        <v>6</v>
      </c>
      <c r="O19" s="60">
        <f t="shared" si="3"/>
        <v>13</v>
      </c>
    </row>
    <row r="20" spans="1:18">
      <c r="A20" s="14" t="s">
        <v>23</v>
      </c>
      <c r="B20" s="90">
        <v>0.6</v>
      </c>
      <c r="C20" s="91">
        <v>0.1</v>
      </c>
      <c r="D20" s="92">
        <v>0.7</v>
      </c>
      <c r="E20" s="54">
        <f t="shared" si="0"/>
        <v>1</v>
      </c>
      <c r="F20" s="54"/>
      <c r="G20" s="55"/>
      <c r="H20" s="57"/>
      <c r="I20" s="55"/>
      <c r="J20" s="56"/>
      <c r="K20" s="57"/>
      <c r="L20" s="57"/>
      <c r="M20" s="58">
        <f>E20+F20+G20+I20+K20</f>
        <v>1</v>
      </c>
      <c r="N20" s="59">
        <f>H20+J20+L20</f>
        <v>0</v>
      </c>
      <c r="O20" s="60">
        <f t="shared" si="3"/>
        <v>1</v>
      </c>
    </row>
    <row r="21" spans="1:18">
      <c r="A21" s="14" t="s">
        <v>24</v>
      </c>
      <c r="B21" s="90">
        <v>0.30000000000000004</v>
      </c>
      <c r="C21" s="91">
        <v>0.2</v>
      </c>
      <c r="D21" s="92">
        <v>0.5</v>
      </c>
      <c r="E21" s="54">
        <f t="shared" si="0"/>
        <v>0.5</v>
      </c>
      <c r="F21" s="54"/>
      <c r="G21" s="55"/>
      <c r="H21" s="57"/>
      <c r="I21" s="55"/>
      <c r="J21" s="56"/>
      <c r="K21" s="57"/>
      <c r="L21" s="57"/>
      <c r="M21" s="58">
        <f t="shared" si="1"/>
        <v>0.5</v>
      </c>
      <c r="N21" s="59">
        <f t="shared" si="2"/>
        <v>0</v>
      </c>
      <c r="O21" s="60">
        <f t="shared" si="3"/>
        <v>0.5</v>
      </c>
    </row>
    <row r="22" spans="1:18">
      <c r="A22" s="14" t="s">
        <v>25</v>
      </c>
      <c r="B22" s="90">
        <v>0.60000000000000009</v>
      </c>
      <c r="C22" s="91">
        <v>0.2</v>
      </c>
      <c r="D22" s="92">
        <v>0.8</v>
      </c>
      <c r="E22" s="54">
        <f t="shared" si="0"/>
        <v>1</v>
      </c>
      <c r="F22" s="54"/>
      <c r="G22" s="55"/>
      <c r="H22" s="57"/>
      <c r="I22" s="55">
        <v>10</v>
      </c>
      <c r="J22" s="56"/>
      <c r="K22" s="57"/>
      <c r="L22" s="57"/>
      <c r="M22" s="58">
        <f t="shared" si="1"/>
        <v>11</v>
      </c>
      <c r="N22" s="59">
        <f t="shared" si="2"/>
        <v>0</v>
      </c>
      <c r="O22" s="60">
        <f t="shared" si="3"/>
        <v>11</v>
      </c>
    </row>
    <row r="23" spans="1:18">
      <c r="A23" s="14" t="s">
        <v>38</v>
      </c>
      <c r="B23" s="90">
        <v>1.7000000000000002</v>
      </c>
      <c r="C23" s="91">
        <v>0</v>
      </c>
      <c r="D23" s="92">
        <v>1.7000000000000002</v>
      </c>
      <c r="E23" s="54">
        <f>MAX(0.5,MROUND(1.2*D23,0.5))</f>
        <v>2</v>
      </c>
      <c r="F23" s="54">
        <v>4</v>
      </c>
      <c r="G23" s="55"/>
      <c r="H23" s="57"/>
      <c r="I23" s="55"/>
      <c r="J23" s="56"/>
      <c r="K23" s="57"/>
      <c r="L23" s="57"/>
      <c r="M23" s="58">
        <f t="shared" si="1"/>
        <v>6</v>
      </c>
      <c r="N23" s="59">
        <f t="shared" si="2"/>
        <v>0</v>
      </c>
      <c r="O23" s="60">
        <f t="shared" si="3"/>
        <v>6</v>
      </c>
    </row>
    <row r="24" spans="1:18">
      <c r="A24" s="61" t="s">
        <v>26</v>
      </c>
      <c r="B24" s="93">
        <f t="shared" ref="B24:L24" si="7">SUM(B5:B23)</f>
        <v>27.200000000000003</v>
      </c>
      <c r="C24" s="94">
        <f t="shared" si="7"/>
        <v>13.099999999999996</v>
      </c>
      <c r="D24" s="95">
        <f t="shared" si="7"/>
        <v>40.300000000000004</v>
      </c>
      <c r="E24" s="65">
        <f t="shared" si="7"/>
        <v>48.5</v>
      </c>
      <c r="F24" s="65">
        <f>SUM(F5:F23)</f>
        <v>28.5</v>
      </c>
      <c r="G24" s="62">
        <f t="shared" si="7"/>
        <v>107.5</v>
      </c>
      <c r="H24" s="63">
        <f t="shared" si="7"/>
        <v>46</v>
      </c>
      <c r="I24" s="96">
        <f t="shared" si="7"/>
        <v>99</v>
      </c>
      <c r="J24" s="97">
        <f t="shared" si="7"/>
        <v>39.5</v>
      </c>
      <c r="K24" s="63">
        <f t="shared" si="7"/>
        <v>28</v>
      </c>
      <c r="L24" s="64">
        <f t="shared" si="7"/>
        <v>47</v>
      </c>
      <c r="M24" s="62">
        <f>E24+F24+G24+I24+K24</f>
        <v>311.5</v>
      </c>
      <c r="N24" s="63">
        <f>H24+L24+J24</f>
        <v>132.5</v>
      </c>
      <c r="O24" s="64">
        <f>M24+N24</f>
        <v>444</v>
      </c>
    </row>
    <row r="25" spans="1:18">
      <c r="A25" s="11" t="s">
        <v>12</v>
      </c>
      <c r="B25" s="12" t="s">
        <v>13</v>
      </c>
      <c r="C25" s="7" t="s">
        <v>14</v>
      </c>
      <c r="D25" s="13" t="s">
        <v>15</v>
      </c>
      <c r="E25" s="31" t="s">
        <v>28</v>
      </c>
      <c r="F25" s="31" t="s">
        <v>29</v>
      </c>
      <c r="G25" s="12" t="s">
        <v>30</v>
      </c>
      <c r="H25" s="7" t="s">
        <v>31</v>
      </c>
      <c r="I25" s="12" t="s">
        <v>32</v>
      </c>
      <c r="J25" s="13" t="s">
        <v>47</v>
      </c>
      <c r="K25" s="7" t="s">
        <v>33</v>
      </c>
      <c r="L25" s="13" t="s">
        <v>34</v>
      </c>
      <c r="M25" s="66" t="s">
        <v>35</v>
      </c>
      <c r="N25" s="67" t="s">
        <v>36</v>
      </c>
      <c r="O25" s="68" t="s">
        <v>37</v>
      </c>
    </row>
    <row r="26" spans="1:18">
      <c r="R26" s="57"/>
    </row>
    <row r="27" spans="1:18">
      <c r="L27" s="144" t="s">
        <v>324</v>
      </c>
      <c r="M27" s="46"/>
      <c r="N27" s="46"/>
    </row>
    <row r="30" spans="1:18">
      <c r="B30" s="223"/>
    </row>
    <row r="31" spans="1:18">
      <c r="B31" s="223"/>
    </row>
    <row r="33" spans="2:2">
      <c r="B33" s="223"/>
    </row>
    <row r="34" spans="2:2">
      <c r="B34" s="223"/>
    </row>
    <row r="36" spans="2:2">
      <c r="B36" s="223"/>
    </row>
  </sheetData>
  <mergeCells count="1">
    <mergeCell ref="M3:O3"/>
  </mergeCells>
  <printOptions horizontalCentered="1" verticalCentered="1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68C7-BA79-4B37-BC60-019EC62275B9}">
  <dimension ref="A1:R20"/>
  <sheetViews>
    <sheetView topLeftCell="A4" workbookViewId="0">
      <selection activeCell="E15" sqref="E15"/>
    </sheetView>
  </sheetViews>
  <sheetFormatPr defaultRowHeight="14.6"/>
  <cols>
    <col min="1" max="1" width="10.4609375" bestFit="1" customWidth="1"/>
    <col min="2" max="2" width="5.61328125" bestFit="1" customWidth="1"/>
    <col min="3" max="3" width="6.3046875" customWidth="1"/>
    <col min="4" max="4" width="6.3828125" customWidth="1"/>
    <col min="5" max="5" width="6.765625" style="19" customWidth="1"/>
    <col min="6" max="6" width="6.921875" style="1" customWidth="1"/>
    <col min="7" max="7" width="5.84375" customWidth="1"/>
    <col min="8" max="8" width="5.3046875" customWidth="1"/>
    <col min="9" max="9" width="5.61328125" customWidth="1"/>
    <col min="10" max="10" width="4.15234375" customWidth="1"/>
    <col min="11" max="11" width="7" customWidth="1"/>
    <col min="12" max="12" width="2.3828125" customWidth="1"/>
    <col min="13" max="13" width="5.69140625" customWidth="1"/>
    <col min="14" max="14" width="3.61328125" customWidth="1"/>
    <col min="15" max="15" width="7.4609375" bestFit="1" customWidth="1"/>
    <col min="16" max="16" width="9.765625" bestFit="1" customWidth="1"/>
  </cols>
  <sheetData>
    <row r="1" spans="1:18">
      <c r="A1" s="15" t="s">
        <v>69</v>
      </c>
      <c r="B1" s="16" t="s">
        <v>305</v>
      </c>
      <c r="C1" s="15" t="s">
        <v>306</v>
      </c>
      <c r="D1" s="38" t="s">
        <v>307</v>
      </c>
      <c r="E1" s="15" t="s">
        <v>308</v>
      </c>
      <c r="F1" s="16" t="s">
        <v>309</v>
      </c>
      <c r="G1" s="15" t="s">
        <v>310</v>
      </c>
      <c r="H1" s="16" t="s">
        <v>510</v>
      </c>
      <c r="I1" s="15" t="s">
        <v>311</v>
      </c>
      <c r="J1" s="16" t="s">
        <v>511</v>
      </c>
      <c r="K1" s="15" t="s">
        <v>512</v>
      </c>
      <c r="L1" s="16" t="s">
        <v>513</v>
      </c>
      <c r="M1" s="15" t="s">
        <v>312</v>
      </c>
      <c r="N1" s="16" t="s">
        <v>313</v>
      </c>
      <c r="O1" s="15" t="s">
        <v>314</v>
      </c>
      <c r="P1" s="16" t="s">
        <v>315</v>
      </c>
      <c r="Q1" t="s">
        <v>544</v>
      </c>
      <c r="R1" t="s">
        <v>545</v>
      </c>
    </row>
    <row r="2" spans="1:18">
      <c r="A2" s="201" t="s">
        <v>1</v>
      </c>
      <c r="B2" s="202"/>
      <c r="C2" s="201">
        <v>33.5</v>
      </c>
      <c r="D2" s="185"/>
      <c r="E2" s="201">
        <v>5</v>
      </c>
      <c r="F2" s="202"/>
      <c r="G2" s="201"/>
      <c r="H2" s="202"/>
      <c r="I2" s="201"/>
      <c r="J2" s="202" t="s">
        <v>79</v>
      </c>
      <c r="K2" s="201"/>
      <c r="L2" s="202" t="s">
        <v>79</v>
      </c>
      <c r="M2" s="201">
        <v>20</v>
      </c>
      <c r="N2" s="202" t="s">
        <v>79</v>
      </c>
      <c r="O2" s="201">
        <v>58.5</v>
      </c>
      <c r="P2" s="202"/>
      <c r="Q2" s="185">
        <f>requests_s_csn1_rd_fcc__2[[#This Row],[totali]]-requests_s_csn1_rd_fcc__2[[#This Row],[missioni]]</f>
        <v>25</v>
      </c>
      <c r="R2" s="185">
        <f>requests_s_csn1_rd_fcc__2[[#This Row],[totali_sj]]-requests_s_csn1_rd_fcc__2[[#This Row],[missioni_sj]]</f>
        <v>0</v>
      </c>
    </row>
    <row r="3" spans="1:18">
      <c r="A3" s="201" t="s">
        <v>2</v>
      </c>
      <c r="B3" s="202"/>
      <c r="C3" s="201">
        <v>22.5</v>
      </c>
      <c r="D3" s="185">
        <v>7.5</v>
      </c>
      <c r="E3" s="201"/>
      <c r="F3" s="202"/>
      <c r="G3" s="201">
        <v>2</v>
      </c>
      <c r="H3" s="202"/>
      <c r="I3" s="201"/>
      <c r="J3" s="202" t="s">
        <v>79</v>
      </c>
      <c r="K3" s="201"/>
      <c r="L3" s="202" t="s">
        <v>79</v>
      </c>
      <c r="M3" s="201"/>
      <c r="N3" s="202" t="s">
        <v>79</v>
      </c>
      <c r="O3" s="201">
        <v>24.5</v>
      </c>
      <c r="P3" s="202">
        <v>7.5</v>
      </c>
      <c r="Q3" s="185">
        <f>requests_s_csn1_rd_fcc__2[[#This Row],[totali]]-requests_s_csn1_rd_fcc__2[[#This Row],[missioni]]</f>
        <v>2</v>
      </c>
      <c r="R3" s="185">
        <f>requests_s_csn1_rd_fcc__2[[#This Row],[totali_sj]]-requests_s_csn1_rd_fcc__2[[#This Row],[missioni_sj]]</f>
        <v>0</v>
      </c>
    </row>
    <row r="4" spans="1:18">
      <c r="A4" s="201" t="s">
        <v>3</v>
      </c>
      <c r="B4" s="202" t="b">
        <v>1</v>
      </c>
      <c r="C4" s="201">
        <v>5.5</v>
      </c>
      <c r="D4" s="185">
        <v>4</v>
      </c>
      <c r="E4" s="201"/>
      <c r="F4" s="202"/>
      <c r="G4" s="201"/>
      <c r="H4" s="202"/>
      <c r="I4" s="201"/>
      <c r="J4" s="202" t="s">
        <v>79</v>
      </c>
      <c r="K4" s="201"/>
      <c r="L4" s="202" t="s">
        <v>79</v>
      </c>
      <c r="M4" s="201"/>
      <c r="N4" s="202" t="s">
        <v>79</v>
      </c>
      <c r="O4" s="201">
        <v>5.5</v>
      </c>
      <c r="P4" s="202">
        <v>4</v>
      </c>
      <c r="Q4" s="185">
        <f>requests_s_csn1_rd_fcc__2[[#This Row],[totali]]-requests_s_csn1_rd_fcc__2[[#This Row],[missioni]]</f>
        <v>0</v>
      </c>
      <c r="R4" s="185">
        <f>requests_s_csn1_rd_fcc__2[[#This Row],[totali_sj]]-requests_s_csn1_rd_fcc__2[[#This Row],[missioni_sj]]</f>
        <v>0</v>
      </c>
    </row>
    <row r="5" spans="1:18">
      <c r="A5" s="201" t="s">
        <v>4</v>
      </c>
      <c r="B5" s="202"/>
      <c r="C5" s="201">
        <v>22</v>
      </c>
      <c r="D5" s="185"/>
      <c r="E5" s="201">
        <v>15</v>
      </c>
      <c r="F5" s="202"/>
      <c r="G5" s="201">
        <v>2</v>
      </c>
      <c r="H5" s="202"/>
      <c r="I5" s="201"/>
      <c r="J5" s="202" t="s">
        <v>79</v>
      </c>
      <c r="K5" s="201"/>
      <c r="L5" s="202" t="s">
        <v>79</v>
      </c>
      <c r="M5" s="201"/>
      <c r="N5" s="202" t="s">
        <v>79</v>
      </c>
      <c r="O5" s="201">
        <v>39</v>
      </c>
      <c r="P5" s="202"/>
      <c r="Q5" s="185">
        <f>requests_s_csn1_rd_fcc__2[[#This Row],[totali]]-requests_s_csn1_rd_fcc__2[[#This Row],[missioni]]</f>
        <v>17</v>
      </c>
      <c r="R5" s="185">
        <f>requests_s_csn1_rd_fcc__2[[#This Row],[totali_sj]]-requests_s_csn1_rd_fcc__2[[#This Row],[missioni_sj]]</f>
        <v>0</v>
      </c>
    </row>
    <row r="6" spans="1:18">
      <c r="A6" s="201" t="s">
        <v>149</v>
      </c>
      <c r="B6" s="202" t="b">
        <v>1</v>
      </c>
      <c r="C6" s="201">
        <v>1</v>
      </c>
      <c r="D6" s="185"/>
      <c r="E6" s="201">
        <v>3</v>
      </c>
      <c r="F6" s="202"/>
      <c r="G6" s="201"/>
      <c r="H6" s="202"/>
      <c r="I6" s="201"/>
      <c r="J6" s="202" t="s">
        <v>79</v>
      </c>
      <c r="K6" s="201"/>
      <c r="L6" s="202" t="s">
        <v>79</v>
      </c>
      <c r="M6" s="201"/>
      <c r="N6" s="202" t="s">
        <v>79</v>
      </c>
      <c r="O6" s="201">
        <v>4</v>
      </c>
      <c r="P6" s="202"/>
      <c r="Q6" s="185">
        <f>requests_s_csn1_rd_fcc__2[[#This Row],[totali]]-requests_s_csn1_rd_fcc__2[[#This Row],[missioni]]</f>
        <v>3</v>
      </c>
      <c r="R6" s="185">
        <f>requests_s_csn1_rd_fcc__2[[#This Row],[totali_sj]]-requests_s_csn1_rd_fcc__2[[#This Row],[missioni_sj]]</f>
        <v>0</v>
      </c>
    </row>
    <row r="7" spans="1:18">
      <c r="A7" s="201" t="s">
        <v>5</v>
      </c>
      <c r="B7" s="202" t="b">
        <v>1</v>
      </c>
      <c r="C7" s="201">
        <v>23.5</v>
      </c>
      <c r="D7" s="185">
        <v>12</v>
      </c>
      <c r="E7" s="201">
        <v>4</v>
      </c>
      <c r="F7" s="202"/>
      <c r="G7" s="201"/>
      <c r="H7" s="202"/>
      <c r="I7" s="201">
        <v>5</v>
      </c>
      <c r="J7" s="202" t="s">
        <v>79</v>
      </c>
      <c r="K7" s="201"/>
      <c r="L7" s="202" t="s">
        <v>79</v>
      </c>
      <c r="M7" s="201">
        <v>30</v>
      </c>
      <c r="N7" s="202" t="s">
        <v>79</v>
      </c>
      <c r="O7" s="201">
        <v>62.5</v>
      </c>
      <c r="P7" s="202">
        <v>12</v>
      </c>
      <c r="Q7" s="185">
        <f>requests_s_csn1_rd_fcc__2[[#This Row],[totali]]-requests_s_csn1_rd_fcc__2[[#This Row],[missioni]]</f>
        <v>39</v>
      </c>
      <c r="R7" s="185">
        <f>requests_s_csn1_rd_fcc__2[[#This Row],[totali_sj]]-requests_s_csn1_rd_fcc__2[[#This Row],[missioni_sj]]</f>
        <v>0</v>
      </c>
    </row>
    <row r="8" spans="1:18">
      <c r="A8" s="201" t="s">
        <v>6</v>
      </c>
      <c r="B8" s="202"/>
      <c r="C8" s="201">
        <v>19.5</v>
      </c>
      <c r="D8" s="185">
        <v>5</v>
      </c>
      <c r="E8" s="201">
        <v>11</v>
      </c>
      <c r="F8" s="202">
        <v>15</v>
      </c>
      <c r="G8" s="201">
        <v>2</v>
      </c>
      <c r="H8" s="202"/>
      <c r="I8" s="201"/>
      <c r="J8" s="202" t="s">
        <v>79</v>
      </c>
      <c r="K8" s="201">
        <v>12</v>
      </c>
      <c r="L8" s="202" t="s">
        <v>79</v>
      </c>
      <c r="M8" s="201"/>
      <c r="N8" s="202" t="s">
        <v>79</v>
      </c>
      <c r="O8" s="201">
        <v>44.5</v>
      </c>
      <c r="P8" s="202">
        <v>20</v>
      </c>
      <c r="Q8" s="185">
        <f>requests_s_csn1_rd_fcc__2[[#This Row],[totali]]-requests_s_csn1_rd_fcc__2[[#This Row],[missioni]]</f>
        <v>25</v>
      </c>
      <c r="R8" s="185">
        <f>requests_s_csn1_rd_fcc__2[[#This Row],[totali_sj]]-requests_s_csn1_rd_fcc__2[[#This Row],[missioni_sj]]</f>
        <v>15</v>
      </c>
    </row>
    <row r="9" spans="1:18">
      <c r="A9" s="201" t="s">
        <v>240</v>
      </c>
      <c r="B9" s="202" t="b">
        <v>1</v>
      </c>
      <c r="C9" s="201">
        <v>5</v>
      </c>
      <c r="D9" s="185"/>
      <c r="E9" s="201"/>
      <c r="F9" s="202"/>
      <c r="G9" s="201"/>
      <c r="H9" s="202"/>
      <c r="I9" s="201"/>
      <c r="J9" s="202" t="s">
        <v>79</v>
      </c>
      <c r="K9" s="201"/>
      <c r="L9" s="202" t="s">
        <v>79</v>
      </c>
      <c r="M9" s="201"/>
      <c r="N9" s="202" t="s">
        <v>79</v>
      </c>
      <c r="O9" s="201">
        <v>5</v>
      </c>
      <c r="P9" s="202"/>
      <c r="Q9" s="185">
        <f>requests_s_csn1_rd_fcc__2[[#This Row],[totali]]-requests_s_csn1_rd_fcc__2[[#This Row],[missioni]]</f>
        <v>0</v>
      </c>
      <c r="R9" s="185">
        <f>requests_s_csn1_rd_fcc__2[[#This Row],[totali_sj]]-requests_s_csn1_rd_fcc__2[[#This Row],[missioni_sj]]</f>
        <v>0</v>
      </c>
    </row>
    <row r="10" spans="1:18">
      <c r="A10" s="201" t="s">
        <v>7</v>
      </c>
      <c r="B10" s="202"/>
      <c r="C10" s="201">
        <v>10</v>
      </c>
      <c r="D10" s="185">
        <v>4</v>
      </c>
      <c r="E10" s="201"/>
      <c r="F10" s="202">
        <v>20</v>
      </c>
      <c r="G10" s="201"/>
      <c r="H10" s="202"/>
      <c r="I10" s="201"/>
      <c r="J10" s="202" t="s">
        <v>79</v>
      </c>
      <c r="K10" s="201"/>
      <c r="L10" s="202" t="s">
        <v>79</v>
      </c>
      <c r="M10" s="201"/>
      <c r="N10" s="202" t="s">
        <v>79</v>
      </c>
      <c r="O10" s="201">
        <v>10</v>
      </c>
      <c r="P10" s="202">
        <v>24</v>
      </c>
      <c r="Q10" s="185">
        <f>requests_s_csn1_rd_fcc__2[[#This Row],[totali]]-requests_s_csn1_rd_fcc__2[[#This Row],[missioni]]</f>
        <v>0</v>
      </c>
      <c r="R10" s="185">
        <f>requests_s_csn1_rd_fcc__2[[#This Row],[totali_sj]]-requests_s_csn1_rd_fcc__2[[#This Row],[missioni_sj]]</f>
        <v>20</v>
      </c>
    </row>
    <row r="11" spans="1:18">
      <c r="A11" s="201" t="s">
        <v>514</v>
      </c>
      <c r="B11" s="202" t="b">
        <v>1</v>
      </c>
      <c r="C11" s="201">
        <v>0.5</v>
      </c>
      <c r="D11" s="185"/>
      <c r="E11" s="201"/>
      <c r="F11" s="202"/>
      <c r="G11" s="201"/>
      <c r="H11" s="202"/>
      <c r="I11" s="201"/>
      <c r="J11" s="202" t="s">
        <v>79</v>
      </c>
      <c r="K11" s="201"/>
      <c r="L11" s="202" t="s">
        <v>79</v>
      </c>
      <c r="M11" s="201"/>
      <c r="N11" s="202" t="s">
        <v>79</v>
      </c>
      <c r="O11" s="201">
        <v>0.5</v>
      </c>
      <c r="P11" s="202"/>
      <c r="Q11" s="185">
        <f>requests_s_csn1_rd_fcc__2[[#This Row],[totali]]-requests_s_csn1_rd_fcc__2[[#This Row],[missioni]]</f>
        <v>0</v>
      </c>
      <c r="R11" s="185">
        <f>requests_s_csn1_rd_fcc__2[[#This Row],[totali_sj]]-requests_s_csn1_rd_fcc__2[[#This Row],[missioni_sj]]</f>
        <v>0</v>
      </c>
    </row>
    <row r="12" spans="1:18">
      <c r="A12" s="201" t="s">
        <v>292</v>
      </c>
      <c r="B12" s="202" t="b">
        <v>1</v>
      </c>
      <c r="C12" s="201">
        <v>1.5</v>
      </c>
      <c r="D12" s="185">
        <v>3</v>
      </c>
      <c r="E12" s="201"/>
      <c r="F12" s="202"/>
      <c r="G12" s="201">
        <v>8</v>
      </c>
      <c r="H12" s="202">
        <v>2</v>
      </c>
      <c r="I12" s="201"/>
      <c r="J12" s="202" t="s">
        <v>79</v>
      </c>
      <c r="K12" s="201"/>
      <c r="L12" s="202" t="s">
        <v>79</v>
      </c>
      <c r="M12" s="201"/>
      <c r="N12" s="202" t="s">
        <v>79</v>
      </c>
      <c r="O12" s="201">
        <v>9.5</v>
      </c>
      <c r="P12" s="202">
        <v>5</v>
      </c>
      <c r="Q12" s="185">
        <f>requests_s_csn1_rd_fcc__2[[#This Row],[totali]]-requests_s_csn1_rd_fcc__2[[#This Row],[missioni]]</f>
        <v>8</v>
      </c>
      <c r="R12" s="185">
        <f>requests_s_csn1_rd_fcc__2[[#This Row],[totali_sj]]-requests_s_csn1_rd_fcc__2[[#This Row],[missioni_sj]]</f>
        <v>2</v>
      </c>
    </row>
    <row r="13" spans="1:18">
      <c r="A13" s="201" t="s">
        <v>8</v>
      </c>
      <c r="B13" s="202"/>
      <c r="C13" s="201">
        <v>6.5</v>
      </c>
      <c r="D13" s="185">
        <v>2</v>
      </c>
      <c r="E13" s="201">
        <v>2.5</v>
      </c>
      <c r="F13" s="202"/>
      <c r="G13" s="201"/>
      <c r="H13" s="202"/>
      <c r="I13" s="201"/>
      <c r="J13" s="202" t="s">
        <v>79</v>
      </c>
      <c r="K13" s="201"/>
      <c r="L13" s="202" t="s">
        <v>79</v>
      </c>
      <c r="M13" s="201">
        <v>4.5</v>
      </c>
      <c r="N13" s="202" t="s">
        <v>79</v>
      </c>
      <c r="O13" s="201">
        <v>13.5</v>
      </c>
      <c r="P13" s="202">
        <v>2</v>
      </c>
      <c r="Q13" s="185">
        <f>requests_s_csn1_rd_fcc__2[[#This Row],[totali]]-requests_s_csn1_rd_fcc__2[[#This Row],[missioni]]</f>
        <v>7</v>
      </c>
      <c r="R13" s="185">
        <f>requests_s_csn1_rd_fcc__2[[#This Row],[totali_sj]]-requests_s_csn1_rd_fcc__2[[#This Row],[missioni_sj]]</f>
        <v>0</v>
      </c>
    </row>
    <row r="14" spans="1:18">
      <c r="A14" s="201" t="s">
        <v>9</v>
      </c>
      <c r="B14" s="202"/>
      <c r="C14" s="201">
        <v>131</v>
      </c>
      <c r="D14" s="185">
        <v>86</v>
      </c>
      <c r="E14" s="201"/>
      <c r="F14" s="202">
        <v>20</v>
      </c>
      <c r="G14" s="201"/>
      <c r="H14" s="202"/>
      <c r="I14" s="201"/>
      <c r="J14" s="202" t="s">
        <v>79</v>
      </c>
      <c r="K14" s="201"/>
      <c r="L14" s="202" t="s">
        <v>79</v>
      </c>
      <c r="M14" s="201">
        <v>12</v>
      </c>
      <c r="N14" s="202" t="s">
        <v>79</v>
      </c>
      <c r="O14" s="201">
        <v>143</v>
      </c>
      <c r="P14" s="202">
        <v>106</v>
      </c>
      <c r="Q14" s="185">
        <f>requests_s_csn1_rd_fcc__2[[#This Row],[totali]]-requests_s_csn1_rd_fcc__2[[#This Row],[missioni]]</f>
        <v>12</v>
      </c>
      <c r="R14" s="185">
        <f>requests_s_csn1_rd_fcc__2[[#This Row],[totali_sj]]-requests_s_csn1_rd_fcc__2[[#This Row],[missioni_sj]]</f>
        <v>20</v>
      </c>
    </row>
    <row r="15" spans="1:18">
      <c r="A15" s="201" t="s">
        <v>10</v>
      </c>
      <c r="B15" s="202"/>
      <c r="C15" s="201">
        <v>7</v>
      </c>
      <c r="D15" s="185">
        <v>6</v>
      </c>
      <c r="E15" s="201">
        <v>7</v>
      </c>
      <c r="F15" s="202"/>
      <c r="G15" s="201"/>
      <c r="H15" s="202"/>
      <c r="I15" s="201">
        <v>5</v>
      </c>
      <c r="J15" s="202" t="s">
        <v>79</v>
      </c>
      <c r="K15" s="201"/>
      <c r="L15" s="202" t="s">
        <v>79</v>
      </c>
      <c r="M15" s="201">
        <v>55</v>
      </c>
      <c r="N15" s="202" t="s">
        <v>79</v>
      </c>
      <c r="O15" s="201">
        <v>74</v>
      </c>
      <c r="P15" s="202">
        <v>6</v>
      </c>
      <c r="Q15" s="185">
        <f>requests_s_csn1_rd_fcc__2[[#This Row],[totali]]-requests_s_csn1_rd_fcc__2[[#This Row],[missioni]]</f>
        <v>67</v>
      </c>
      <c r="R15" s="185">
        <f>requests_s_csn1_rd_fcc__2[[#This Row],[totali_sj]]-requests_s_csn1_rd_fcc__2[[#This Row],[missioni_sj]]</f>
        <v>0</v>
      </c>
    </row>
    <row r="16" spans="1:18">
      <c r="A16" s="201" t="s">
        <v>194</v>
      </c>
      <c r="B16" s="202" t="b">
        <v>1</v>
      </c>
      <c r="C16" s="201">
        <v>1</v>
      </c>
      <c r="D16" s="185"/>
      <c r="E16" s="201"/>
      <c r="F16" s="202"/>
      <c r="G16" s="201"/>
      <c r="H16" s="202"/>
      <c r="I16" s="201"/>
      <c r="J16" s="202" t="s">
        <v>79</v>
      </c>
      <c r="K16" s="201"/>
      <c r="L16" s="202" t="s">
        <v>79</v>
      </c>
      <c r="M16" s="201"/>
      <c r="N16" s="202" t="s">
        <v>79</v>
      </c>
      <c r="O16" s="201">
        <v>1</v>
      </c>
      <c r="P16" s="202"/>
      <c r="Q16" s="185">
        <f>requests_s_csn1_rd_fcc__2[[#This Row],[totali]]-requests_s_csn1_rd_fcc__2[[#This Row],[missioni]]</f>
        <v>0</v>
      </c>
      <c r="R16" s="185">
        <f>requests_s_csn1_rd_fcc__2[[#This Row],[totali_sj]]-requests_s_csn1_rd_fcc__2[[#This Row],[missioni_sj]]</f>
        <v>0</v>
      </c>
    </row>
    <row r="17" spans="1:18">
      <c r="A17" s="201" t="s">
        <v>116</v>
      </c>
      <c r="B17" s="202" t="b">
        <v>1</v>
      </c>
      <c r="C17" s="201">
        <v>0.5</v>
      </c>
      <c r="D17" s="185"/>
      <c r="E17" s="201"/>
      <c r="F17" s="202"/>
      <c r="G17" s="201"/>
      <c r="H17" s="202"/>
      <c r="I17" s="201"/>
      <c r="J17" s="202" t="s">
        <v>79</v>
      </c>
      <c r="K17" s="201"/>
      <c r="L17" s="202" t="s">
        <v>79</v>
      </c>
      <c r="M17" s="201"/>
      <c r="N17" s="202" t="s">
        <v>79</v>
      </c>
      <c r="O17" s="201">
        <v>0.5</v>
      </c>
      <c r="P17" s="202"/>
      <c r="Q17" s="185">
        <f>requests_s_csn1_rd_fcc__2[[#This Row],[totali]]-requests_s_csn1_rd_fcc__2[[#This Row],[missioni]]</f>
        <v>0</v>
      </c>
      <c r="R17" s="185">
        <f>requests_s_csn1_rd_fcc__2[[#This Row],[totali_sj]]-requests_s_csn1_rd_fcc__2[[#This Row],[missioni_sj]]</f>
        <v>0</v>
      </c>
    </row>
    <row r="18" spans="1:18">
      <c r="A18" s="201" t="s">
        <v>11</v>
      </c>
      <c r="B18" s="202" t="b">
        <v>1</v>
      </c>
      <c r="C18" s="201">
        <v>11</v>
      </c>
      <c r="D18" s="185"/>
      <c r="E18" s="201">
        <v>8</v>
      </c>
      <c r="F18" s="202">
        <v>3</v>
      </c>
      <c r="G18" s="201"/>
      <c r="H18" s="202"/>
      <c r="I18" s="201"/>
      <c r="J18" s="202" t="s">
        <v>79</v>
      </c>
      <c r="K18" s="201"/>
      <c r="L18" s="202" t="s">
        <v>79</v>
      </c>
      <c r="M18" s="201"/>
      <c r="N18" s="202" t="s">
        <v>79</v>
      </c>
      <c r="O18" s="201">
        <v>19</v>
      </c>
      <c r="P18" s="202">
        <v>3</v>
      </c>
      <c r="Q18" s="185">
        <f>requests_s_csn1_rd_fcc__2[[#This Row],[totali]]-requests_s_csn1_rd_fcc__2[[#This Row],[missioni]]</f>
        <v>8</v>
      </c>
      <c r="R18" s="185">
        <f>requests_s_csn1_rd_fcc__2[[#This Row],[totali_sj]]-requests_s_csn1_rd_fcc__2[[#This Row],[missioni_sj]]</f>
        <v>3</v>
      </c>
    </row>
    <row r="19" spans="1:18">
      <c r="A19" s="201" t="s">
        <v>39</v>
      </c>
      <c r="B19" s="202" t="b">
        <v>1</v>
      </c>
      <c r="C19" s="201">
        <v>6</v>
      </c>
      <c r="D19" s="185"/>
      <c r="E19" s="201"/>
      <c r="F19" s="202"/>
      <c r="G19" s="201"/>
      <c r="H19" s="202"/>
      <c r="I19" s="201"/>
      <c r="J19" s="202" t="s">
        <v>79</v>
      </c>
      <c r="K19" s="201"/>
      <c r="L19" s="202" t="s">
        <v>79</v>
      </c>
      <c r="M19" s="201"/>
      <c r="N19" s="202" t="s">
        <v>79</v>
      </c>
      <c r="O19" s="201">
        <v>6</v>
      </c>
      <c r="P19" s="202"/>
      <c r="Q19" s="185">
        <f>requests_s_csn1_rd_fcc__2[[#This Row],[totali]]-requests_s_csn1_rd_fcc__2[[#This Row],[missioni]]</f>
        <v>0</v>
      </c>
      <c r="R19" s="185">
        <f>requests_s_csn1_rd_fcc__2[[#This Row],[totali_sj]]-requests_s_csn1_rd_fcc__2[[#This Row],[missioni_sj]]</f>
        <v>0</v>
      </c>
    </row>
    <row r="20" spans="1:18">
      <c r="A20" s="61" t="s">
        <v>37</v>
      </c>
      <c r="B20" s="127"/>
      <c r="C20" s="61">
        <v>307.5</v>
      </c>
      <c r="D20" s="9">
        <v>129.5</v>
      </c>
      <c r="E20" s="61">
        <v>55.5</v>
      </c>
      <c r="F20" s="127">
        <v>58</v>
      </c>
      <c r="G20" s="61">
        <v>14</v>
      </c>
      <c r="H20" s="127">
        <v>2</v>
      </c>
      <c r="I20" s="61">
        <v>10</v>
      </c>
      <c r="J20" s="127" t="s">
        <v>79</v>
      </c>
      <c r="K20" s="61">
        <v>12</v>
      </c>
      <c r="L20" s="127" t="s">
        <v>79</v>
      </c>
      <c r="M20" s="61">
        <v>121.5</v>
      </c>
      <c r="N20" s="127" t="s">
        <v>79</v>
      </c>
      <c r="O20" s="61">
        <v>520.5</v>
      </c>
      <c r="P20" s="127">
        <v>189.5</v>
      </c>
      <c r="Q20" s="185">
        <f>requests_s_csn1_rd_fcc__2[[#This Row],[totali]]-requests_s_csn1_rd_fcc__2[[#This Row],[missioni]]</f>
        <v>213</v>
      </c>
      <c r="R20" s="185">
        <f>requests_s_csn1_rd_fcc__2[[#This Row],[totali_sj]]-requests_s_csn1_rd_fcc__2[[#This Row],[missioni_sj]]</f>
        <v>60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9D3E-520D-4A72-B0AC-BBF7660DD0AC}">
  <dimension ref="A3:J14"/>
  <sheetViews>
    <sheetView workbookViewId="0">
      <selection activeCell="B13" sqref="B13"/>
    </sheetView>
  </sheetViews>
  <sheetFormatPr defaultRowHeight="14.6"/>
  <cols>
    <col min="2" max="2" width="5.921875" customWidth="1"/>
    <col min="3" max="3" width="6.3046875" customWidth="1"/>
    <col min="4" max="4" width="5.765625" customWidth="1"/>
    <col min="5" max="5" width="3.4609375" customWidth="1"/>
    <col min="6" max="6" width="5.23046875" customWidth="1"/>
    <col min="7" max="7" width="7.15234375" customWidth="1"/>
    <col min="8" max="8" width="4.921875" customWidth="1"/>
    <col min="9" max="9" width="4.765625" customWidth="1"/>
    <col min="10" max="10" width="27.61328125" customWidth="1"/>
  </cols>
  <sheetData>
    <row r="3" spans="1:10">
      <c r="A3" s="15" t="s">
        <v>12</v>
      </c>
      <c r="B3" s="236" t="s">
        <v>40</v>
      </c>
      <c r="C3" s="237"/>
      <c r="D3" s="238" t="s">
        <v>46</v>
      </c>
      <c r="E3" s="238"/>
      <c r="F3" s="236" t="s">
        <v>42</v>
      </c>
      <c r="G3" s="237"/>
      <c r="H3" s="236" t="s">
        <v>26</v>
      </c>
      <c r="I3" s="237"/>
      <c r="J3" s="39"/>
    </row>
    <row r="4" spans="1:10">
      <c r="A4" s="21"/>
      <c r="B4" s="21" t="s">
        <v>35</v>
      </c>
      <c r="C4" s="17" t="s">
        <v>36</v>
      </c>
      <c r="D4" s="37" t="s">
        <v>35</v>
      </c>
      <c r="E4" s="37" t="s">
        <v>36</v>
      </c>
      <c r="F4" s="21" t="s">
        <v>35</v>
      </c>
      <c r="G4" s="17" t="s">
        <v>36</v>
      </c>
      <c r="H4" s="19" t="s">
        <v>35</v>
      </c>
      <c r="I4" s="1" t="s">
        <v>36</v>
      </c>
      <c r="J4" s="40" t="s">
        <v>43</v>
      </c>
    </row>
    <row r="5" spans="1:10">
      <c r="A5" t="s">
        <v>4</v>
      </c>
      <c r="B5" s="15">
        <v>12</v>
      </c>
      <c r="C5" s="16"/>
      <c r="D5" s="15"/>
      <c r="E5" s="16"/>
      <c r="F5" s="15"/>
      <c r="G5" s="16"/>
      <c r="H5" s="15">
        <f>B5+D5+F5</f>
        <v>12</v>
      </c>
      <c r="I5" s="16">
        <f>C5+E5+G5</f>
        <v>0</v>
      </c>
      <c r="J5" s="16" t="s">
        <v>534</v>
      </c>
    </row>
    <row r="6" spans="1:10">
      <c r="A6" t="s">
        <v>4</v>
      </c>
      <c r="B6" s="19">
        <v>0.5</v>
      </c>
      <c r="C6" s="1"/>
      <c r="D6" s="19"/>
      <c r="E6" s="1"/>
      <c r="F6" s="19"/>
      <c r="G6" s="1"/>
      <c r="H6" s="15">
        <f t="shared" ref="H6:H8" si="0">B6+D6+F6</f>
        <v>0.5</v>
      </c>
      <c r="I6" s="16">
        <f t="shared" ref="I6:I8" si="1">C6+E6+G6</f>
        <v>0</v>
      </c>
      <c r="J6" s="1" t="s">
        <v>535</v>
      </c>
    </row>
    <row r="7" spans="1:10">
      <c r="A7" t="s">
        <v>4</v>
      </c>
      <c r="B7" s="19">
        <v>1</v>
      </c>
      <c r="C7" s="1"/>
      <c r="D7" s="19"/>
      <c r="E7" s="1"/>
      <c r="F7" s="19"/>
      <c r="G7" s="1"/>
      <c r="H7" s="15">
        <f t="shared" si="0"/>
        <v>1</v>
      </c>
      <c r="I7" s="16">
        <f t="shared" si="1"/>
        <v>0</v>
      </c>
      <c r="J7" s="1" t="s">
        <v>536</v>
      </c>
    </row>
    <row r="8" spans="1:10">
      <c r="A8" t="s">
        <v>4</v>
      </c>
      <c r="B8" s="19">
        <v>0.5</v>
      </c>
      <c r="C8" s="1"/>
      <c r="D8" s="19"/>
      <c r="E8" s="1"/>
      <c r="F8" s="19"/>
      <c r="G8" s="1"/>
      <c r="H8" s="15">
        <f t="shared" si="0"/>
        <v>0.5</v>
      </c>
      <c r="I8" s="16">
        <f t="shared" si="1"/>
        <v>0</v>
      </c>
      <c r="J8" s="1" t="s">
        <v>537</v>
      </c>
    </row>
    <row r="9" spans="1:10">
      <c r="A9" s="49" t="s">
        <v>51</v>
      </c>
      <c r="B9" s="49">
        <f t="shared" ref="B9:I9" si="2">SUM(B5:B8)</f>
        <v>14</v>
      </c>
      <c r="C9" s="50">
        <f t="shared" si="2"/>
        <v>0</v>
      </c>
      <c r="D9" s="49">
        <f t="shared" si="2"/>
        <v>0</v>
      </c>
      <c r="E9" s="50">
        <f t="shared" si="2"/>
        <v>0</v>
      </c>
      <c r="F9" s="49">
        <f t="shared" si="2"/>
        <v>0</v>
      </c>
      <c r="G9" s="50">
        <f t="shared" si="2"/>
        <v>0</v>
      </c>
      <c r="H9" s="88">
        <f t="shared" si="2"/>
        <v>14</v>
      </c>
      <c r="I9" s="50">
        <f t="shared" si="2"/>
        <v>0</v>
      </c>
      <c r="J9" s="157"/>
    </row>
    <row r="10" spans="1:10">
      <c r="A10" t="s">
        <v>6</v>
      </c>
      <c r="B10" s="19"/>
      <c r="C10" s="1"/>
      <c r="D10" s="19">
        <v>12</v>
      </c>
      <c r="E10" s="1"/>
      <c r="F10" s="19"/>
      <c r="G10" s="1"/>
      <c r="H10" s="15">
        <f t="shared" ref="H10" si="3">B10+D10+F10</f>
        <v>12</v>
      </c>
      <c r="I10" s="16">
        <f t="shared" ref="I10" si="4">C10+E10+G10</f>
        <v>0</v>
      </c>
      <c r="J10" s="159" t="s">
        <v>541</v>
      </c>
    </row>
    <row r="11" spans="1:10">
      <c r="A11" s="49" t="s">
        <v>50</v>
      </c>
      <c r="B11" s="49">
        <f t="shared" ref="B11:I11" si="5">B10</f>
        <v>0</v>
      </c>
      <c r="C11" s="50">
        <f t="shared" si="5"/>
        <v>0</v>
      </c>
      <c r="D11" s="49">
        <f t="shared" si="5"/>
        <v>12</v>
      </c>
      <c r="E11" s="50">
        <f t="shared" si="5"/>
        <v>0</v>
      </c>
      <c r="F11" s="49">
        <f t="shared" si="5"/>
        <v>0</v>
      </c>
      <c r="G11" s="50">
        <f t="shared" si="5"/>
        <v>0</v>
      </c>
      <c r="H11" s="88">
        <f t="shared" si="5"/>
        <v>12</v>
      </c>
      <c r="I11" s="50">
        <f t="shared" si="5"/>
        <v>0</v>
      </c>
      <c r="J11" s="5"/>
    </row>
    <row r="12" spans="1:10">
      <c r="A12" s="224" t="s">
        <v>9</v>
      </c>
      <c r="B12" s="203">
        <v>16.5</v>
      </c>
      <c r="C12" s="204"/>
      <c r="D12" s="203"/>
      <c r="E12" s="204"/>
      <c r="F12" s="203"/>
      <c r="G12" s="204"/>
      <c r="H12" s="15">
        <f t="shared" ref="H12" si="6">B12+D12+F12</f>
        <v>16.5</v>
      </c>
      <c r="I12" s="16">
        <f t="shared" ref="I12" si="7">C12+E12+G12</f>
        <v>0</v>
      </c>
      <c r="J12" s="6" t="s">
        <v>519</v>
      </c>
    </row>
    <row r="13" spans="1:10">
      <c r="A13" s="49" t="s">
        <v>53</v>
      </c>
      <c r="B13" s="49">
        <f t="shared" ref="B13:I13" si="8">B12</f>
        <v>16.5</v>
      </c>
      <c r="C13" s="50">
        <f t="shared" si="8"/>
        <v>0</v>
      </c>
      <c r="D13" s="49">
        <f t="shared" si="8"/>
        <v>0</v>
      </c>
      <c r="E13" s="50">
        <f t="shared" si="8"/>
        <v>0</v>
      </c>
      <c r="F13" s="49">
        <f t="shared" si="8"/>
        <v>0</v>
      </c>
      <c r="G13" s="50">
        <f t="shared" si="8"/>
        <v>0</v>
      </c>
      <c r="H13" s="49">
        <f t="shared" si="8"/>
        <v>16.5</v>
      </c>
      <c r="I13" s="50">
        <f t="shared" si="8"/>
        <v>0</v>
      </c>
      <c r="J13" s="17"/>
    </row>
    <row r="14" spans="1:10">
      <c r="A14" s="22" t="s">
        <v>26</v>
      </c>
      <c r="B14" s="32">
        <f t="shared" ref="B14:I14" si="9">B9+B11+B13</f>
        <v>30.5</v>
      </c>
      <c r="C14" s="34">
        <f t="shared" si="9"/>
        <v>0</v>
      </c>
      <c r="D14" s="32">
        <f t="shared" si="9"/>
        <v>12</v>
      </c>
      <c r="E14" s="34">
        <f t="shared" si="9"/>
        <v>0</v>
      </c>
      <c r="F14" s="32">
        <f t="shared" si="9"/>
        <v>0</v>
      </c>
      <c r="G14" s="34">
        <f t="shared" si="9"/>
        <v>0</v>
      </c>
      <c r="H14" s="32">
        <f t="shared" si="9"/>
        <v>42.5</v>
      </c>
      <c r="I14" s="34">
        <f t="shared" si="9"/>
        <v>0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5BFB-C9F5-4774-8EB4-7388008B958B}">
  <dimension ref="A2:J17"/>
  <sheetViews>
    <sheetView zoomScale="120" zoomScaleNormal="120" workbookViewId="0">
      <selection activeCell="K6" sqref="K6"/>
    </sheetView>
  </sheetViews>
  <sheetFormatPr defaultRowHeight="14.6"/>
  <cols>
    <col min="2" max="2" width="4.765625" customWidth="1"/>
    <col min="3" max="3" width="3.15234375" customWidth="1"/>
    <col min="4" max="4" width="4.765625" customWidth="1"/>
    <col min="5" max="5" width="5.07421875" customWidth="1"/>
    <col min="6" max="6" width="6.3046875" customWidth="1"/>
    <col min="7" max="7" width="7.61328125" customWidth="1"/>
    <col min="8" max="9" width="5.15234375" customWidth="1"/>
    <col min="10" max="10" width="37.3828125" customWidth="1"/>
  </cols>
  <sheetData>
    <row r="2" spans="1:10">
      <c r="A2" s="15" t="s">
        <v>12</v>
      </c>
      <c r="B2" s="236" t="s">
        <v>40</v>
      </c>
      <c r="C2" s="237"/>
      <c r="D2" s="238" t="s">
        <v>57</v>
      </c>
      <c r="E2" s="238"/>
      <c r="F2" s="236" t="s">
        <v>42</v>
      </c>
      <c r="G2" s="237"/>
      <c r="H2" s="238" t="s">
        <v>26</v>
      </c>
      <c r="I2" s="237"/>
      <c r="J2" s="39"/>
    </row>
    <row r="3" spans="1:10">
      <c r="A3" s="21"/>
      <c r="B3" s="21" t="s">
        <v>35</v>
      </c>
      <c r="C3" s="17" t="s">
        <v>36</v>
      </c>
      <c r="D3" s="37" t="s">
        <v>35</v>
      </c>
      <c r="E3" s="37" t="s">
        <v>36</v>
      </c>
      <c r="F3" s="21" t="s">
        <v>35</v>
      </c>
      <c r="G3" s="17" t="s">
        <v>36</v>
      </c>
      <c r="H3" t="s">
        <v>35</v>
      </c>
      <c r="I3" s="1" t="s">
        <v>36</v>
      </c>
      <c r="J3" s="40" t="s">
        <v>43</v>
      </c>
    </row>
    <row r="4" spans="1:10">
      <c r="A4" s="19" t="s">
        <v>149</v>
      </c>
      <c r="B4" s="19">
        <v>3</v>
      </c>
      <c r="C4" s="1"/>
      <c r="F4" s="19"/>
      <c r="H4" s="15"/>
      <c r="I4" s="16"/>
      <c r="J4" s="206" t="s">
        <v>515</v>
      </c>
    </row>
    <row r="5" spans="1:10">
      <c r="A5" s="49" t="s">
        <v>281</v>
      </c>
      <c r="B5" s="49">
        <f t="shared" ref="B5:G5" si="0">SUM(B4:B4)</f>
        <v>3</v>
      </c>
      <c r="C5" s="50">
        <f t="shared" si="0"/>
        <v>0</v>
      </c>
      <c r="D5" s="49">
        <f t="shared" si="0"/>
        <v>0</v>
      </c>
      <c r="E5" s="50">
        <f t="shared" si="0"/>
        <v>0</v>
      </c>
      <c r="F5" s="49">
        <f t="shared" si="0"/>
        <v>0</v>
      </c>
      <c r="G5" s="50">
        <f t="shared" si="0"/>
        <v>0</v>
      </c>
      <c r="H5" s="50">
        <f t="shared" ref="H5:I6" si="1">B5+D5+F5</f>
        <v>3</v>
      </c>
      <c r="I5" s="50">
        <f t="shared" si="1"/>
        <v>0</v>
      </c>
      <c r="J5" s="147"/>
    </row>
    <row r="6" spans="1:10">
      <c r="A6" s="15" t="s">
        <v>7</v>
      </c>
      <c r="B6" s="19"/>
      <c r="C6" s="1">
        <v>20</v>
      </c>
      <c r="D6" s="19"/>
      <c r="E6" s="1"/>
      <c r="F6" s="19"/>
      <c r="H6" s="19">
        <f t="shared" si="1"/>
        <v>0</v>
      </c>
      <c r="I6" s="1">
        <f t="shared" si="1"/>
        <v>20</v>
      </c>
      <c r="J6" s="5" t="s">
        <v>516</v>
      </c>
    </row>
    <row r="7" spans="1:10">
      <c r="A7" s="49" t="s">
        <v>52</v>
      </c>
      <c r="B7" s="69">
        <f t="shared" ref="B7:I7" si="2">SUM(B6:B6)</f>
        <v>0</v>
      </c>
      <c r="C7" s="52">
        <f t="shared" si="2"/>
        <v>20</v>
      </c>
      <c r="D7" s="69">
        <f t="shared" si="2"/>
        <v>0</v>
      </c>
      <c r="E7" s="53">
        <f t="shared" si="2"/>
        <v>0</v>
      </c>
      <c r="F7" s="52">
        <f t="shared" si="2"/>
        <v>0</v>
      </c>
      <c r="G7" s="52">
        <f t="shared" si="2"/>
        <v>0</v>
      </c>
      <c r="H7" s="69">
        <f t="shared" si="2"/>
        <v>0</v>
      </c>
      <c r="I7" s="53">
        <f t="shared" si="2"/>
        <v>20</v>
      </c>
      <c r="J7" s="41"/>
    </row>
    <row r="8" spans="1:10">
      <c r="A8" s="201" t="s">
        <v>8</v>
      </c>
      <c r="B8" s="203">
        <v>1.5</v>
      </c>
      <c r="C8" s="205"/>
      <c r="D8" s="203"/>
      <c r="E8" s="205"/>
      <c r="F8" s="203"/>
      <c r="G8" s="205"/>
      <c r="H8" s="204">
        <f>B8+D8+F8</f>
        <v>1.5</v>
      </c>
      <c r="I8" s="204">
        <f>C8+E8+G8</f>
        <v>0</v>
      </c>
      <c r="J8" s="5" t="s">
        <v>517</v>
      </c>
    </row>
    <row r="9" spans="1:10">
      <c r="A9" s="201" t="s">
        <v>8</v>
      </c>
      <c r="B9" s="203"/>
      <c r="C9" s="205"/>
      <c r="D9" s="203"/>
      <c r="E9" s="205"/>
      <c r="F9" s="203">
        <v>4.5</v>
      </c>
      <c r="G9" s="205"/>
      <c r="H9" s="204">
        <f t="shared" ref="H9:H10" si="3">B9+D9+F9</f>
        <v>4.5</v>
      </c>
      <c r="I9" s="204">
        <f t="shared" ref="I9:I10" si="4">C9+E9+G9</f>
        <v>0</v>
      </c>
      <c r="J9" s="6" t="s">
        <v>550</v>
      </c>
    </row>
    <row r="10" spans="1:10">
      <c r="A10" s="201" t="s">
        <v>8</v>
      </c>
      <c r="B10" s="203">
        <v>1</v>
      </c>
      <c r="C10" s="205"/>
      <c r="D10" s="203"/>
      <c r="E10" s="205"/>
      <c r="F10" s="203"/>
      <c r="G10" s="205"/>
      <c r="H10" s="204">
        <f t="shared" si="3"/>
        <v>1</v>
      </c>
      <c r="I10" s="204">
        <f t="shared" si="4"/>
        <v>0</v>
      </c>
      <c r="J10" s="6" t="s">
        <v>518</v>
      </c>
    </row>
    <row r="11" spans="1:10">
      <c r="A11" s="88" t="s">
        <v>283</v>
      </c>
      <c r="B11" s="49">
        <f t="shared" ref="B11:I11" si="5">SUM(B8:B10)</f>
        <v>2.5</v>
      </c>
      <c r="C11" s="51">
        <f t="shared" si="5"/>
        <v>0</v>
      </c>
      <c r="D11" s="49">
        <f t="shared" si="5"/>
        <v>0</v>
      </c>
      <c r="E11" s="50">
        <f t="shared" si="5"/>
        <v>0</v>
      </c>
      <c r="F11" s="51">
        <f t="shared" si="5"/>
        <v>4.5</v>
      </c>
      <c r="G11" s="51">
        <f t="shared" si="5"/>
        <v>0</v>
      </c>
      <c r="H11" s="69">
        <f t="shared" si="5"/>
        <v>7</v>
      </c>
      <c r="I11" s="53">
        <f t="shared" si="5"/>
        <v>0</v>
      </c>
      <c r="J11" s="17"/>
    </row>
    <row r="12" spans="1:10">
      <c r="A12" s="19" t="s">
        <v>9</v>
      </c>
      <c r="B12" s="19"/>
      <c r="C12" s="1"/>
      <c r="D12">
        <v>3</v>
      </c>
      <c r="F12" s="19"/>
      <c r="H12" s="204">
        <f t="shared" ref="H12:I13" si="6">B12+D12+F12</f>
        <v>3</v>
      </c>
      <c r="I12" s="204">
        <f t="shared" si="6"/>
        <v>0</v>
      </c>
      <c r="J12" s="1" t="s">
        <v>551</v>
      </c>
    </row>
    <row r="13" spans="1:10">
      <c r="A13" s="19" t="s">
        <v>9</v>
      </c>
      <c r="B13" s="19">
        <v>12</v>
      </c>
      <c r="C13" s="1"/>
      <c r="F13" s="19"/>
      <c r="H13" s="19">
        <f t="shared" si="6"/>
        <v>12</v>
      </c>
      <c r="I13" s="1">
        <f t="shared" si="6"/>
        <v>0</v>
      </c>
      <c r="J13" s="1" t="s">
        <v>520</v>
      </c>
    </row>
    <row r="14" spans="1:10">
      <c r="A14" s="49" t="s">
        <v>53</v>
      </c>
      <c r="B14" s="69">
        <f t="shared" ref="B14:I14" si="7">SUM(B12:B13)</f>
        <v>12</v>
      </c>
      <c r="C14" s="52">
        <f t="shared" si="7"/>
        <v>0</v>
      </c>
      <c r="D14" s="69">
        <f t="shared" si="7"/>
        <v>3</v>
      </c>
      <c r="E14" s="53">
        <f t="shared" si="7"/>
        <v>0</v>
      </c>
      <c r="F14" s="69">
        <f t="shared" si="7"/>
        <v>0</v>
      </c>
      <c r="G14" s="53">
        <f t="shared" si="7"/>
        <v>0</v>
      </c>
      <c r="H14" s="207">
        <f t="shared" si="7"/>
        <v>15</v>
      </c>
      <c r="I14" s="208">
        <f t="shared" si="7"/>
        <v>0</v>
      </c>
      <c r="J14" s="41"/>
    </row>
    <row r="15" spans="1:10">
      <c r="A15" s="19" t="s">
        <v>11</v>
      </c>
      <c r="B15" s="19">
        <v>8</v>
      </c>
      <c r="C15" s="1"/>
      <c r="F15" s="19"/>
      <c r="H15" s="19">
        <f t="shared" ref="H15" si="8">B15+D15+F15</f>
        <v>8</v>
      </c>
      <c r="I15" s="1">
        <f t="shared" ref="I15" si="9">C15+E15+G15</f>
        <v>0</v>
      </c>
      <c r="J15" s="1" t="s">
        <v>542</v>
      </c>
    </row>
    <row r="16" spans="1:10">
      <c r="A16" s="49" t="s">
        <v>56</v>
      </c>
      <c r="B16" s="69">
        <f t="shared" ref="B16:I16" si="10">B15</f>
        <v>8</v>
      </c>
      <c r="C16" s="52">
        <f t="shared" si="10"/>
        <v>0</v>
      </c>
      <c r="D16" s="69">
        <f t="shared" si="10"/>
        <v>0</v>
      </c>
      <c r="E16" s="53">
        <f t="shared" si="10"/>
        <v>0</v>
      </c>
      <c r="F16" s="69">
        <f t="shared" si="10"/>
        <v>0</v>
      </c>
      <c r="G16" s="53">
        <f t="shared" si="10"/>
        <v>0</v>
      </c>
      <c r="H16" s="207">
        <f t="shared" si="10"/>
        <v>8</v>
      </c>
      <c r="I16" s="208">
        <f t="shared" si="10"/>
        <v>0</v>
      </c>
      <c r="J16" s="41"/>
    </row>
    <row r="17" spans="1:9">
      <c r="A17" s="22" t="s">
        <v>26</v>
      </c>
      <c r="B17" s="22">
        <f t="shared" ref="B17:I17" si="11">B5+B7+B11+B14+B16</f>
        <v>25.5</v>
      </c>
      <c r="C17" s="70">
        <f t="shared" si="11"/>
        <v>20</v>
      </c>
      <c r="D17" s="22">
        <f t="shared" si="11"/>
        <v>3</v>
      </c>
      <c r="E17" s="70">
        <f t="shared" si="11"/>
        <v>0</v>
      </c>
      <c r="F17" s="22">
        <f t="shared" si="11"/>
        <v>4.5</v>
      </c>
      <c r="G17" s="70">
        <f t="shared" si="11"/>
        <v>0</v>
      </c>
      <c r="H17" s="22">
        <f t="shared" si="11"/>
        <v>33</v>
      </c>
      <c r="I17" s="70">
        <f t="shared" si="11"/>
        <v>20</v>
      </c>
    </row>
  </sheetData>
  <mergeCells count="4">
    <mergeCell ref="B2:C2"/>
    <mergeCell ref="D2:E2"/>
    <mergeCell ref="F2:G2"/>
    <mergeCell ref="H2:I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9483A-8FBC-4CC9-9287-5421FABF494F}">
  <dimension ref="A2:J11"/>
  <sheetViews>
    <sheetView zoomScale="120" zoomScaleNormal="120" workbookViewId="0">
      <selection activeCell="A2" sqref="A2:J11"/>
    </sheetView>
  </sheetViews>
  <sheetFormatPr defaultRowHeight="14.6"/>
  <cols>
    <col min="2" max="2" width="4.765625" customWidth="1"/>
    <col min="3" max="3" width="4.07421875" customWidth="1"/>
    <col min="4" max="4" width="4.61328125" customWidth="1"/>
    <col min="5" max="5" width="7.3828125" customWidth="1"/>
    <col min="6" max="6" width="6.07421875" customWidth="1"/>
    <col min="7" max="7" width="6" customWidth="1"/>
    <col min="8" max="8" width="5.4609375" customWidth="1"/>
    <col min="9" max="9" width="6" customWidth="1"/>
    <col min="10" max="10" width="31.3046875" customWidth="1"/>
    <col min="11" max="11" width="18.15234375" customWidth="1"/>
  </cols>
  <sheetData>
    <row r="2" spans="1:10">
      <c r="A2" s="36" t="s">
        <v>12</v>
      </c>
      <c r="B2" s="239" t="s">
        <v>40</v>
      </c>
      <c r="C2" s="240"/>
      <c r="D2" s="241" t="s">
        <v>41</v>
      </c>
      <c r="E2" s="241"/>
      <c r="F2" s="239" t="s">
        <v>42</v>
      </c>
      <c r="G2" s="240"/>
      <c r="H2" s="241" t="s">
        <v>26</v>
      </c>
      <c r="I2" s="240"/>
      <c r="J2" s="42"/>
    </row>
    <row r="3" spans="1:10">
      <c r="A3" s="43"/>
      <c r="B3" s="43" t="s">
        <v>35</v>
      </c>
      <c r="C3" s="44" t="s">
        <v>36</v>
      </c>
      <c r="D3" s="45" t="s">
        <v>35</v>
      </c>
      <c r="E3" s="45" t="s">
        <v>36</v>
      </c>
      <c r="F3" s="43" t="s">
        <v>35</v>
      </c>
      <c r="G3" s="44" t="s">
        <v>36</v>
      </c>
      <c r="H3" s="46" t="s">
        <v>35</v>
      </c>
      <c r="I3" s="47" t="s">
        <v>36</v>
      </c>
      <c r="J3" s="48" t="s">
        <v>43</v>
      </c>
    </row>
    <row r="4" spans="1:10">
      <c r="A4" s="15" t="s">
        <v>1</v>
      </c>
      <c r="B4" s="15">
        <v>5</v>
      </c>
      <c r="C4" s="16"/>
      <c r="D4" s="15"/>
      <c r="E4" s="16"/>
      <c r="F4" s="15"/>
      <c r="G4" s="38"/>
      <c r="H4" s="15">
        <f>B4+D4+F4</f>
        <v>5</v>
      </c>
      <c r="I4" s="16">
        <f>C4+E4+G4</f>
        <v>0</v>
      </c>
      <c r="J4" s="16" t="s">
        <v>521</v>
      </c>
    </row>
    <row r="5" spans="1:10">
      <c r="A5" s="19" t="s">
        <v>1</v>
      </c>
      <c r="B5" s="19"/>
      <c r="C5" s="1"/>
      <c r="D5" s="19"/>
      <c r="E5" s="1"/>
      <c r="F5" s="19">
        <v>20</v>
      </c>
      <c r="H5" s="19">
        <f t="shared" ref="H5" si="0">B5+D5+F5</f>
        <v>20</v>
      </c>
      <c r="I5" s="1">
        <f t="shared" ref="I5" si="1">C5+E5+G5</f>
        <v>0</v>
      </c>
      <c r="J5" s="1" t="s">
        <v>522</v>
      </c>
    </row>
    <row r="6" spans="1:10">
      <c r="A6" s="49" t="s">
        <v>44</v>
      </c>
      <c r="B6" s="49">
        <f t="shared" ref="B6:I6" si="2">SUM(B4:B5)</f>
        <v>5</v>
      </c>
      <c r="C6" s="51">
        <f t="shared" si="2"/>
        <v>0</v>
      </c>
      <c r="D6" s="49">
        <f t="shared" si="2"/>
        <v>0</v>
      </c>
      <c r="E6" s="51">
        <f t="shared" si="2"/>
        <v>0</v>
      </c>
      <c r="F6" s="49">
        <f t="shared" si="2"/>
        <v>20</v>
      </c>
      <c r="G6" s="50">
        <f t="shared" si="2"/>
        <v>0</v>
      </c>
      <c r="H6" s="52">
        <f t="shared" si="2"/>
        <v>25</v>
      </c>
      <c r="I6" s="53">
        <f t="shared" si="2"/>
        <v>0</v>
      </c>
      <c r="J6" s="1"/>
    </row>
    <row r="7" spans="1:10">
      <c r="A7" s="19" t="s">
        <v>5</v>
      </c>
      <c r="B7" s="19">
        <v>4</v>
      </c>
      <c r="D7" s="19"/>
      <c r="F7" s="19"/>
      <c r="H7" s="15">
        <f>B7+D7+F7</f>
        <v>4</v>
      </c>
      <c r="I7" s="16">
        <f>C7+E7+G7</f>
        <v>0</v>
      </c>
      <c r="J7" s="1" t="s">
        <v>523</v>
      </c>
    </row>
    <row r="8" spans="1:10">
      <c r="A8" s="19" t="s">
        <v>5</v>
      </c>
      <c r="B8" s="19"/>
      <c r="D8" s="19">
        <v>5</v>
      </c>
      <c r="F8" s="19"/>
      <c r="H8" s="15">
        <f t="shared" ref="H8:H9" si="3">B8+D8+F8</f>
        <v>5</v>
      </c>
      <c r="I8" s="16">
        <f t="shared" ref="I8:I9" si="4">C8+E8+G8</f>
        <v>0</v>
      </c>
      <c r="J8" s="1" t="s">
        <v>546</v>
      </c>
    </row>
    <row r="9" spans="1:10">
      <c r="A9" s="19" t="s">
        <v>5</v>
      </c>
      <c r="B9" s="19"/>
      <c r="D9" s="19"/>
      <c r="F9" s="19">
        <v>30</v>
      </c>
      <c r="H9" s="15">
        <f t="shared" si="3"/>
        <v>30</v>
      </c>
      <c r="I9" s="16">
        <f t="shared" si="4"/>
        <v>0</v>
      </c>
      <c r="J9" s="1" t="s">
        <v>524</v>
      </c>
    </row>
    <row r="10" spans="1:10">
      <c r="A10" s="49" t="s">
        <v>45</v>
      </c>
      <c r="B10" s="69">
        <f t="shared" ref="B10:I10" si="5">SUM(B7:B9)</f>
        <v>4</v>
      </c>
      <c r="C10" s="52">
        <f t="shared" si="5"/>
        <v>0</v>
      </c>
      <c r="D10" s="69">
        <f t="shared" si="5"/>
        <v>5</v>
      </c>
      <c r="E10" s="52">
        <f t="shared" si="5"/>
        <v>0</v>
      </c>
      <c r="F10" s="69">
        <f t="shared" si="5"/>
        <v>30</v>
      </c>
      <c r="G10" s="52">
        <f t="shared" si="5"/>
        <v>0</v>
      </c>
      <c r="H10" s="69">
        <f t="shared" si="5"/>
        <v>39</v>
      </c>
      <c r="I10" s="53">
        <f t="shared" si="5"/>
        <v>0</v>
      </c>
      <c r="J10" s="1"/>
    </row>
    <row r="11" spans="1:10">
      <c r="A11" s="22" t="s">
        <v>26</v>
      </c>
      <c r="B11" s="22">
        <f t="shared" ref="B11:I11" si="6">B6+B10</f>
        <v>9</v>
      </c>
      <c r="C11" s="70">
        <f t="shared" si="6"/>
        <v>0</v>
      </c>
      <c r="D11" s="22">
        <f t="shared" si="6"/>
        <v>5</v>
      </c>
      <c r="E11" s="70">
        <f t="shared" si="6"/>
        <v>0</v>
      </c>
      <c r="F11" s="22">
        <f t="shared" si="6"/>
        <v>50</v>
      </c>
      <c r="G11" s="70">
        <f t="shared" si="6"/>
        <v>0</v>
      </c>
      <c r="H11" s="22">
        <f t="shared" si="6"/>
        <v>64</v>
      </c>
      <c r="I11" s="70">
        <f t="shared" si="6"/>
        <v>0</v>
      </c>
      <c r="J11" s="71"/>
    </row>
  </sheetData>
  <mergeCells count="4">
    <mergeCell ref="B2:C2"/>
    <mergeCell ref="D2:E2"/>
    <mergeCell ref="F2:G2"/>
    <mergeCell ref="H2:I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8AC66-CD91-43B2-AF15-4C3E0A9C20A1}">
  <dimension ref="A2:J17"/>
  <sheetViews>
    <sheetView zoomScale="120" zoomScaleNormal="120" workbookViewId="0">
      <selection activeCell="L7" sqref="L7"/>
    </sheetView>
  </sheetViews>
  <sheetFormatPr defaultRowHeight="14.6"/>
  <cols>
    <col min="2" max="2" width="5.69140625" customWidth="1"/>
    <col min="3" max="3" width="5" customWidth="1"/>
    <col min="4" max="4" width="5.15234375" customWidth="1"/>
    <col min="5" max="5" width="4.4609375" customWidth="1"/>
    <col min="6" max="6" width="6.3828125" customWidth="1"/>
    <col min="7" max="7" width="5.15234375" customWidth="1"/>
    <col min="8" max="8" width="5.84375" customWidth="1"/>
    <col min="9" max="9" width="4.53515625" customWidth="1"/>
    <col min="10" max="10" width="29.3828125" customWidth="1"/>
  </cols>
  <sheetData>
    <row r="2" spans="1:10">
      <c r="A2" s="15" t="s">
        <v>12</v>
      </c>
      <c r="B2" s="236" t="s">
        <v>40</v>
      </c>
      <c r="C2" s="237"/>
      <c r="D2" s="238" t="s">
        <v>41</v>
      </c>
      <c r="E2" s="238"/>
      <c r="F2" s="236" t="s">
        <v>42</v>
      </c>
      <c r="G2" s="237"/>
      <c r="H2" s="236" t="s">
        <v>26</v>
      </c>
      <c r="I2" s="237"/>
      <c r="J2" s="158"/>
    </row>
    <row r="3" spans="1:10">
      <c r="A3" s="21"/>
      <c r="B3" s="21" t="s">
        <v>35</v>
      </c>
      <c r="C3" s="17" t="s">
        <v>36</v>
      </c>
      <c r="D3" s="37" t="s">
        <v>35</v>
      </c>
      <c r="E3" s="37" t="s">
        <v>36</v>
      </c>
      <c r="F3" s="21" t="s">
        <v>35</v>
      </c>
      <c r="G3" s="17" t="s">
        <v>36</v>
      </c>
      <c r="H3" s="21" t="s">
        <v>35</v>
      </c>
      <c r="I3" s="17" t="s">
        <v>36</v>
      </c>
      <c r="J3" s="147" t="s">
        <v>43</v>
      </c>
    </row>
    <row r="4" spans="1:10">
      <c r="A4" s="19" t="s">
        <v>514</v>
      </c>
      <c r="B4" s="19">
        <v>2</v>
      </c>
      <c r="C4" s="1"/>
      <c r="F4" s="19"/>
      <c r="G4" s="1"/>
      <c r="H4" s="19">
        <f t="shared" ref="H4:H5" si="0">B4+D4+F4</f>
        <v>2</v>
      </c>
      <c r="I4" s="1">
        <f t="shared" ref="I4:I5" si="1">C4+E4+G4</f>
        <v>0</v>
      </c>
      <c r="J4" s="147" t="s">
        <v>547</v>
      </c>
    </row>
    <row r="5" spans="1:10">
      <c r="A5" s="19" t="s">
        <v>514</v>
      </c>
      <c r="B5" s="19">
        <v>5</v>
      </c>
      <c r="C5" s="1"/>
      <c r="F5" s="19"/>
      <c r="G5" s="1"/>
      <c r="H5" s="19">
        <f t="shared" si="0"/>
        <v>5</v>
      </c>
      <c r="I5" s="1">
        <f t="shared" si="1"/>
        <v>0</v>
      </c>
      <c r="J5" s="147" t="s">
        <v>548</v>
      </c>
    </row>
    <row r="6" spans="1:10">
      <c r="A6" s="215" t="s">
        <v>328</v>
      </c>
      <c r="B6" s="49">
        <f t="shared" ref="B6:G6" si="2">SUM(B3:B5)</f>
        <v>7</v>
      </c>
      <c r="C6" s="50">
        <f t="shared" si="2"/>
        <v>0</v>
      </c>
      <c r="D6" s="49">
        <f t="shared" si="2"/>
        <v>0</v>
      </c>
      <c r="E6" s="50">
        <f t="shared" si="2"/>
        <v>0</v>
      </c>
      <c r="F6" s="49">
        <f t="shared" si="2"/>
        <v>0</v>
      </c>
      <c r="G6" s="50">
        <f t="shared" si="2"/>
        <v>0</v>
      </c>
      <c r="H6" s="49">
        <f t="shared" ref="H6" si="3">B6+D6+F6</f>
        <v>7</v>
      </c>
      <c r="I6" s="50">
        <f t="shared" ref="I6" si="4">C6+E6+G6</f>
        <v>0</v>
      </c>
      <c r="J6" s="147"/>
    </row>
    <row r="7" spans="1:10">
      <c r="A7" s="19" t="s">
        <v>292</v>
      </c>
      <c r="B7" s="19">
        <v>2</v>
      </c>
      <c r="C7" s="1"/>
      <c r="F7" s="19"/>
      <c r="G7" s="1"/>
      <c r="H7" s="19">
        <f t="shared" ref="H7:I15" si="5">B7+D7+F7</f>
        <v>2</v>
      </c>
      <c r="I7" s="1">
        <f t="shared" si="5"/>
        <v>0</v>
      </c>
      <c r="J7" s="147" t="s">
        <v>525</v>
      </c>
    </row>
    <row r="8" spans="1:10">
      <c r="A8" s="19" t="s">
        <v>292</v>
      </c>
      <c r="B8" s="19">
        <v>3</v>
      </c>
      <c r="C8" s="1"/>
      <c r="F8" s="19"/>
      <c r="G8" s="1"/>
      <c r="H8" s="19">
        <f t="shared" ref="H8" si="6">B8+D8+F8</f>
        <v>3</v>
      </c>
      <c r="I8" s="1">
        <f t="shared" ref="I8" si="7">C8+E8+G8</f>
        <v>0</v>
      </c>
      <c r="J8" s="147" t="s">
        <v>526</v>
      </c>
    </row>
    <row r="9" spans="1:10">
      <c r="A9" s="19" t="s">
        <v>292</v>
      </c>
      <c r="B9" s="19">
        <v>3</v>
      </c>
      <c r="C9" s="1">
        <v>2</v>
      </c>
      <c r="F9" s="19"/>
      <c r="G9" s="1"/>
      <c r="H9" s="19">
        <f t="shared" si="5"/>
        <v>3</v>
      </c>
      <c r="I9" s="1">
        <f>C9+E9+G9</f>
        <v>2</v>
      </c>
      <c r="J9" s="147" t="s">
        <v>527</v>
      </c>
    </row>
    <row r="10" spans="1:10">
      <c r="A10" s="49" t="s">
        <v>290</v>
      </c>
      <c r="B10" s="49">
        <f t="shared" ref="B10:G10" si="8">SUM(B7:B9)</f>
        <v>8</v>
      </c>
      <c r="C10" s="50">
        <f t="shared" si="8"/>
        <v>2</v>
      </c>
      <c r="D10" s="49">
        <f t="shared" si="8"/>
        <v>0</v>
      </c>
      <c r="E10" s="50">
        <f t="shared" si="8"/>
        <v>0</v>
      </c>
      <c r="F10" s="49">
        <f t="shared" si="8"/>
        <v>0</v>
      </c>
      <c r="G10" s="50">
        <f t="shared" si="8"/>
        <v>0</v>
      </c>
      <c r="H10" s="49">
        <f t="shared" si="5"/>
        <v>8</v>
      </c>
      <c r="I10" s="50">
        <f t="shared" si="5"/>
        <v>2</v>
      </c>
      <c r="J10" s="147"/>
    </row>
    <row r="11" spans="1:10">
      <c r="A11" s="201" t="s">
        <v>10</v>
      </c>
      <c r="B11" s="201">
        <v>4</v>
      </c>
      <c r="C11" s="202"/>
      <c r="D11" s="201"/>
      <c r="E11" s="202"/>
      <c r="F11" s="201"/>
      <c r="G11" s="202"/>
      <c r="H11" s="19">
        <f t="shared" si="5"/>
        <v>4</v>
      </c>
      <c r="I11" s="1">
        <f t="shared" si="5"/>
        <v>0</v>
      </c>
      <c r="J11" s="147" t="s">
        <v>528</v>
      </c>
    </row>
    <row r="12" spans="1:10">
      <c r="A12" s="201" t="s">
        <v>10</v>
      </c>
      <c r="B12" s="201">
        <v>3</v>
      </c>
      <c r="C12" s="202"/>
      <c r="D12" s="201"/>
      <c r="E12" s="202"/>
      <c r="F12" s="201"/>
      <c r="G12" s="202"/>
      <c r="H12" s="19">
        <f t="shared" si="5"/>
        <v>3</v>
      </c>
      <c r="I12" s="1">
        <f t="shared" si="5"/>
        <v>0</v>
      </c>
      <c r="J12" s="147" t="s">
        <v>529</v>
      </c>
    </row>
    <row r="13" spans="1:10">
      <c r="A13" s="201" t="s">
        <v>10</v>
      </c>
      <c r="B13" s="201"/>
      <c r="C13" s="202"/>
      <c r="D13" s="201">
        <v>5</v>
      </c>
      <c r="E13" s="202"/>
      <c r="F13" s="201"/>
      <c r="G13" s="202"/>
      <c r="H13" s="19">
        <f t="shared" si="5"/>
        <v>5</v>
      </c>
      <c r="I13" s="1">
        <f t="shared" si="5"/>
        <v>0</v>
      </c>
      <c r="J13" s="147" t="s">
        <v>530</v>
      </c>
    </row>
    <row r="14" spans="1:10">
      <c r="A14" s="201" t="s">
        <v>10</v>
      </c>
      <c r="B14" s="201"/>
      <c r="C14" s="202"/>
      <c r="D14" s="201"/>
      <c r="E14" s="202"/>
      <c r="F14" s="201">
        <v>10</v>
      </c>
      <c r="G14" s="202"/>
      <c r="H14" s="19">
        <f t="shared" si="5"/>
        <v>10</v>
      </c>
      <c r="I14" s="1">
        <f t="shared" si="5"/>
        <v>0</v>
      </c>
      <c r="J14" s="147" t="s">
        <v>531</v>
      </c>
    </row>
    <row r="15" spans="1:10">
      <c r="A15" s="201" t="s">
        <v>10</v>
      </c>
      <c r="B15" s="209"/>
      <c r="C15" s="210"/>
      <c r="D15" s="209"/>
      <c r="E15" s="210"/>
      <c r="F15" s="209">
        <v>45</v>
      </c>
      <c r="G15" s="210"/>
      <c r="H15" s="19">
        <f t="shared" si="5"/>
        <v>45</v>
      </c>
      <c r="I15" s="1">
        <f t="shared" si="5"/>
        <v>0</v>
      </c>
      <c r="J15" s="202" t="s">
        <v>532</v>
      </c>
    </row>
    <row r="16" spans="1:10">
      <c r="A16" s="49" t="s">
        <v>54</v>
      </c>
      <c r="B16" s="216">
        <f t="shared" ref="B16:I16" si="9">SUM(B11:B15)</f>
        <v>7</v>
      </c>
      <c r="C16" s="217">
        <f t="shared" si="9"/>
        <v>0</v>
      </c>
      <c r="D16" s="216">
        <f t="shared" si="9"/>
        <v>5</v>
      </c>
      <c r="E16" s="217">
        <f t="shared" si="9"/>
        <v>0</v>
      </c>
      <c r="F16" s="216">
        <f t="shared" si="9"/>
        <v>55</v>
      </c>
      <c r="G16" s="217">
        <f t="shared" si="9"/>
        <v>0</v>
      </c>
      <c r="H16" s="216">
        <f>SUM(H11:H15)</f>
        <v>67</v>
      </c>
      <c r="I16" s="217">
        <f t="shared" si="9"/>
        <v>0</v>
      </c>
      <c r="J16" s="1"/>
    </row>
    <row r="17" spans="1:10">
      <c r="A17" s="32" t="s">
        <v>26</v>
      </c>
      <c r="B17" s="218">
        <f t="shared" ref="B17:I17" si="10">B10+B16+B6</f>
        <v>22</v>
      </c>
      <c r="C17" s="219">
        <f t="shared" si="10"/>
        <v>2</v>
      </c>
      <c r="D17" s="218">
        <f t="shared" si="10"/>
        <v>5</v>
      </c>
      <c r="E17" s="219">
        <f t="shared" si="10"/>
        <v>0</v>
      </c>
      <c r="F17" s="218">
        <f t="shared" si="10"/>
        <v>55</v>
      </c>
      <c r="G17" s="219">
        <f t="shared" si="10"/>
        <v>0</v>
      </c>
      <c r="H17" s="218">
        <f>H10+H16+H6</f>
        <v>82</v>
      </c>
      <c r="I17" s="219">
        <f t="shared" si="10"/>
        <v>2</v>
      </c>
      <c r="J17" s="17"/>
    </row>
  </sheetData>
  <mergeCells count="4">
    <mergeCell ref="B2:C2"/>
    <mergeCell ref="D2:E2"/>
    <mergeCell ref="F2:G2"/>
    <mergeCell ref="H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23786-C414-42BB-A9D4-7A2725741BD3}">
  <dimension ref="A2:J16"/>
  <sheetViews>
    <sheetView zoomScale="130" zoomScaleNormal="130" workbookViewId="0">
      <selection activeCell="G11" sqref="G11"/>
    </sheetView>
  </sheetViews>
  <sheetFormatPr defaultRowHeight="14.6"/>
  <cols>
    <col min="2" max="2" width="5.921875" customWidth="1"/>
    <col min="3" max="3" width="6.23046875" customWidth="1"/>
    <col min="4" max="4" width="6.61328125" customWidth="1"/>
    <col min="5" max="5" width="6.4609375" customWidth="1"/>
    <col min="6" max="6" width="6.23046875" customWidth="1"/>
    <col min="7" max="7" width="5.61328125" customWidth="1"/>
    <col min="8" max="8" width="6.765625" customWidth="1"/>
    <col min="9" max="9" width="6.15234375" customWidth="1"/>
    <col min="10" max="10" width="30" customWidth="1"/>
  </cols>
  <sheetData>
    <row r="2" spans="1:10">
      <c r="A2" s="15" t="s">
        <v>12</v>
      </c>
      <c r="B2" s="236" t="s">
        <v>40</v>
      </c>
      <c r="C2" s="237"/>
      <c r="D2" s="238" t="s">
        <v>41</v>
      </c>
      <c r="E2" s="238"/>
      <c r="F2" s="236" t="s">
        <v>42</v>
      </c>
      <c r="G2" s="237"/>
      <c r="H2" s="238" t="s">
        <v>26</v>
      </c>
      <c r="I2" s="237"/>
      <c r="J2" s="39"/>
    </row>
    <row r="3" spans="1:10">
      <c r="A3" s="19"/>
      <c r="B3" s="19" t="s">
        <v>35</v>
      </c>
      <c r="C3" s="1" t="s">
        <v>36</v>
      </c>
      <c r="D3" t="s">
        <v>35</v>
      </c>
      <c r="E3" t="s">
        <v>36</v>
      </c>
      <c r="F3" s="19" t="s">
        <v>35</v>
      </c>
      <c r="G3" s="1" t="s">
        <v>36</v>
      </c>
      <c r="H3" t="s">
        <v>35</v>
      </c>
      <c r="I3" s="1" t="s">
        <v>36</v>
      </c>
      <c r="J3" s="40" t="s">
        <v>43</v>
      </c>
    </row>
    <row r="4" spans="1:10">
      <c r="A4" s="5" t="s">
        <v>2</v>
      </c>
      <c r="B4" s="15">
        <v>2</v>
      </c>
      <c r="C4" s="16"/>
      <c r="D4" s="15"/>
      <c r="E4" s="16"/>
      <c r="F4" s="15"/>
      <c r="G4" s="38"/>
      <c r="H4" s="15">
        <f t="shared" ref="H4:I4" si="0">B4+D4+F4</f>
        <v>2</v>
      </c>
      <c r="I4" s="16">
        <f t="shared" si="0"/>
        <v>0</v>
      </c>
      <c r="J4" s="16" t="s">
        <v>48</v>
      </c>
    </row>
    <row r="5" spans="1:10">
      <c r="A5" s="49" t="s">
        <v>49</v>
      </c>
      <c r="B5" s="49">
        <f t="array" ref="B5">SUM(B4:B4)</f>
        <v>2</v>
      </c>
      <c r="C5" s="51">
        <f t="array" ref="C5">SUM(C4:C4)</f>
        <v>0</v>
      </c>
      <c r="D5" s="49">
        <f t="array" ref="D5">SUM(D4:D4)</f>
        <v>0</v>
      </c>
      <c r="E5" s="50">
        <f t="array" ref="E5">SUM(E4:E4)</f>
        <v>0</v>
      </c>
      <c r="F5" s="49">
        <f t="array" ref="F5">SUM(F4:F4)</f>
        <v>0</v>
      </c>
      <c r="G5" s="50">
        <f t="array" ref="G5">SUM(G4:G4)</f>
        <v>0</v>
      </c>
      <c r="H5" s="49">
        <f t="array" ref="H5">SUM(H4:H4)</f>
        <v>2</v>
      </c>
      <c r="I5" s="50">
        <f t="array" ref="I5">SUM(I4:I4)</f>
        <v>0</v>
      </c>
      <c r="J5" s="1"/>
    </row>
    <row r="6" spans="1:10">
      <c r="A6" s="19" t="s">
        <v>4</v>
      </c>
      <c r="B6" s="19">
        <v>2</v>
      </c>
      <c r="C6" s="1"/>
      <c r="D6" s="19"/>
      <c r="E6" s="1"/>
      <c r="F6" s="19"/>
      <c r="H6" s="19">
        <f>B6+D6+F6</f>
        <v>2</v>
      </c>
      <c r="I6" s="1">
        <f>C6+E6+G6</f>
        <v>0</v>
      </c>
      <c r="J6" s="1" t="s">
        <v>48</v>
      </c>
    </row>
    <row r="7" spans="1:10">
      <c r="A7" s="19" t="s">
        <v>4</v>
      </c>
      <c r="B7" s="19">
        <v>1</v>
      </c>
      <c r="C7" s="1"/>
      <c r="D7" s="19"/>
      <c r="E7" s="1"/>
      <c r="F7" s="19"/>
      <c r="H7" s="21">
        <f>B7+D7+F7</f>
        <v>1</v>
      </c>
      <c r="I7" s="17">
        <f>C7+E7+G7</f>
        <v>0</v>
      </c>
      <c r="J7" s="1" t="s">
        <v>533</v>
      </c>
    </row>
    <row r="8" spans="1:10">
      <c r="A8" s="49" t="s">
        <v>51</v>
      </c>
      <c r="B8" s="49">
        <f t="shared" ref="B8:I8" si="1">SUM(B6:B7)</f>
        <v>3</v>
      </c>
      <c r="C8" s="50">
        <f t="shared" si="1"/>
        <v>0</v>
      </c>
      <c r="D8" s="51">
        <f t="shared" si="1"/>
        <v>0</v>
      </c>
      <c r="E8" s="49">
        <f t="shared" si="1"/>
        <v>0</v>
      </c>
      <c r="F8" s="49">
        <f t="shared" si="1"/>
        <v>0</v>
      </c>
      <c r="G8" s="49">
        <f t="shared" si="1"/>
        <v>0</v>
      </c>
      <c r="H8" s="49">
        <f t="shared" si="1"/>
        <v>3</v>
      </c>
      <c r="I8" s="50">
        <f t="shared" si="1"/>
        <v>0</v>
      </c>
      <c r="J8" s="1"/>
    </row>
    <row r="9" spans="1:10">
      <c r="A9" s="19" t="s">
        <v>6</v>
      </c>
      <c r="B9" s="19"/>
      <c r="C9" s="1">
        <v>15</v>
      </c>
      <c r="D9" s="19"/>
      <c r="E9" s="1"/>
      <c r="F9" s="19"/>
      <c r="G9" s="1"/>
      <c r="H9">
        <f>B9+D9+F9</f>
        <v>0</v>
      </c>
      <c r="I9">
        <f>C9+E9+G9</f>
        <v>15</v>
      </c>
      <c r="J9" s="6" t="s">
        <v>538</v>
      </c>
    </row>
    <row r="10" spans="1:10">
      <c r="A10" s="19" t="s">
        <v>6</v>
      </c>
      <c r="B10" s="19">
        <v>2</v>
      </c>
      <c r="C10" s="1"/>
      <c r="D10" s="19"/>
      <c r="E10" s="1"/>
      <c r="F10" s="19"/>
      <c r="G10" s="1"/>
      <c r="H10">
        <f t="shared" ref="H10:H12" si="2">B10+D10+F10</f>
        <v>2</v>
      </c>
      <c r="I10">
        <f t="shared" ref="I10" si="3">C10+E10+G10</f>
        <v>0</v>
      </c>
      <c r="J10" s="6" t="s">
        <v>48</v>
      </c>
    </row>
    <row r="11" spans="1:10">
      <c r="A11" s="19" t="s">
        <v>6</v>
      </c>
      <c r="B11" s="19">
        <v>5</v>
      </c>
      <c r="C11" s="1"/>
      <c r="D11" s="19"/>
      <c r="E11" s="1"/>
      <c r="F11" s="19"/>
      <c r="G11" s="1"/>
      <c r="H11">
        <f t="shared" si="2"/>
        <v>5</v>
      </c>
      <c r="J11" s="6" t="s">
        <v>539</v>
      </c>
    </row>
    <row r="12" spans="1:10">
      <c r="A12" s="19" t="s">
        <v>6</v>
      </c>
      <c r="B12" s="19">
        <v>6</v>
      </c>
      <c r="C12" s="1"/>
      <c r="D12" s="19"/>
      <c r="E12" s="1"/>
      <c r="F12" s="19"/>
      <c r="G12" s="1"/>
      <c r="H12">
        <f t="shared" si="2"/>
        <v>6</v>
      </c>
      <c r="J12" s="6" t="s">
        <v>540</v>
      </c>
    </row>
    <row r="13" spans="1:10">
      <c r="A13" s="69" t="s">
        <v>50</v>
      </c>
      <c r="B13" s="69">
        <f t="shared" ref="B13:I13" si="4">SUM(B9:B12)</f>
        <v>13</v>
      </c>
      <c r="C13" s="52">
        <f t="shared" si="4"/>
        <v>15</v>
      </c>
      <c r="D13" s="69">
        <f t="shared" si="4"/>
        <v>0</v>
      </c>
      <c r="E13" s="53">
        <f t="shared" si="4"/>
        <v>0</v>
      </c>
      <c r="F13" s="69">
        <f t="shared" si="4"/>
        <v>0</v>
      </c>
      <c r="G13" s="53">
        <f t="shared" si="4"/>
        <v>0</v>
      </c>
      <c r="H13" s="49">
        <f t="shared" si="4"/>
        <v>13</v>
      </c>
      <c r="I13" s="50">
        <f t="shared" si="4"/>
        <v>15</v>
      </c>
      <c r="J13" s="1"/>
    </row>
    <row r="14" spans="1:10">
      <c r="A14" s="5" t="s">
        <v>11</v>
      </c>
      <c r="B14" s="15"/>
      <c r="C14" s="16">
        <v>3</v>
      </c>
      <c r="D14" s="15"/>
      <c r="E14" s="16"/>
      <c r="F14" s="15"/>
      <c r="G14" s="16"/>
      <c r="H14" s="15">
        <f t="shared" ref="H14:I14" si="5">B14+D14+F14</f>
        <v>0</v>
      </c>
      <c r="I14" s="16">
        <f t="shared" si="5"/>
        <v>3</v>
      </c>
      <c r="J14" s="1" t="s">
        <v>543</v>
      </c>
    </row>
    <row r="15" spans="1:10">
      <c r="A15" s="88" t="s">
        <v>56</v>
      </c>
      <c r="B15" s="49">
        <f t="shared" ref="B15:I15" si="6">SUM(B14:B14)</f>
        <v>0</v>
      </c>
      <c r="C15" s="49">
        <f t="shared" si="6"/>
        <v>3</v>
      </c>
      <c r="D15" s="49">
        <f t="shared" si="6"/>
        <v>0</v>
      </c>
      <c r="E15" s="49">
        <f t="shared" si="6"/>
        <v>0</v>
      </c>
      <c r="F15" s="49">
        <f t="shared" si="6"/>
        <v>0</v>
      </c>
      <c r="G15" s="49">
        <f t="shared" si="6"/>
        <v>0</v>
      </c>
      <c r="H15" s="49">
        <f t="shared" si="6"/>
        <v>0</v>
      </c>
      <c r="I15" s="88">
        <f t="shared" si="6"/>
        <v>3</v>
      </c>
      <c r="J15" s="1"/>
    </row>
    <row r="16" spans="1:10">
      <c r="A16" s="32" t="s">
        <v>26</v>
      </c>
      <c r="B16" s="22">
        <f t="shared" ref="B16:I16" si="7">B5+B8+B13+B15</f>
        <v>18</v>
      </c>
      <c r="C16" s="22">
        <f t="shared" si="7"/>
        <v>18</v>
      </c>
      <c r="D16" s="22">
        <f t="shared" si="7"/>
        <v>0</v>
      </c>
      <c r="E16" s="22">
        <f t="shared" si="7"/>
        <v>0</v>
      </c>
      <c r="F16" s="22">
        <f t="shared" si="7"/>
        <v>0</v>
      </c>
      <c r="G16" s="22">
        <f t="shared" si="7"/>
        <v>0</v>
      </c>
      <c r="H16" s="22">
        <f t="shared" si="7"/>
        <v>18</v>
      </c>
      <c r="I16" s="3">
        <f t="shared" si="7"/>
        <v>18</v>
      </c>
      <c r="J16" s="17"/>
    </row>
  </sheetData>
  <mergeCells count="4">
    <mergeCell ref="B2:C2"/>
    <mergeCell ref="F2:G2"/>
    <mergeCell ref="D2:E2"/>
    <mergeCell ref="H2:I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1AFAF-2D2A-4003-8776-F01FCA084AAB}">
  <dimension ref="A2:O30"/>
  <sheetViews>
    <sheetView tabSelected="1" zoomScaleNormal="100" workbookViewId="0">
      <selection activeCell="P13" sqref="P13"/>
    </sheetView>
  </sheetViews>
  <sheetFormatPr defaultRowHeight="14.6"/>
  <cols>
    <col min="2" max="2" width="6.53515625" customWidth="1"/>
    <col min="3" max="3" width="6.3046875" customWidth="1"/>
    <col min="4" max="4" width="6.921875" customWidth="1"/>
    <col min="5" max="5" width="5.84375" customWidth="1"/>
    <col min="6" max="6" width="5.4609375" customWidth="1"/>
    <col min="7" max="7" width="6.765625" customWidth="1"/>
    <col min="8" max="8" width="6.61328125" customWidth="1"/>
    <col min="9" max="9" width="5.69140625" customWidth="1"/>
    <col min="10" max="10" width="7.3046875" customWidth="1"/>
    <col min="12" max="12" width="12.53515625" customWidth="1"/>
    <col min="13" max="13" width="5.07421875" customWidth="1"/>
    <col min="14" max="14" width="3.765625" customWidth="1"/>
    <col min="15" max="15" width="6.23046875" customWidth="1"/>
  </cols>
  <sheetData>
    <row r="2" spans="1:15">
      <c r="B2" s="242" t="s">
        <v>55</v>
      </c>
      <c r="C2" s="243"/>
      <c r="D2" s="244"/>
      <c r="E2" s="242" t="s">
        <v>57</v>
      </c>
      <c r="F2" s="243"/>
      <c r="G2" s="244"/>
      <c r="H2" s="242" t="s">
        <v>26</v>
      </c>
      <c r="I2" s="243"/>
      <c r="J2" s="244"/>
    </row>
    <row r="3" spans="1:15">
      <c r="A3" s="11" t="s">
        <v>12</v>
      </c>
      <c r="B3" s="58" t="s">
        <v>35</v>
      </c>
      <c r="C3" s="59" t="s">
        <v>36</v>
      </c>
      <c r="D3" s="60" t="s">
        <v>37</v>
      </c>
      <c r="E3" s="72" t="s">
        <v>35</v>
      </c>
      <c r="F3" s="73" t="s">
        <v>36</v>
      </c>
      <c r="G3" s="74" t="s">
        <v>37</v>
      </c>
      <c r="H3" s="58" t="s">
        <v>35</v>
      </c>
      <c r="I3" s="59" t="s">
        <v>36</v>
      </c>
      <c r="J3" s="60" t="s">
        <v>37</v>
      </c>
      <c r="L3" s="160" t="s">
        <v>32</v>
      </c>
      <c r="M3" s="160" t="s">
        <v>35</v>
      </c>
      <c r="N3" s="160" t="s">
        <v>36</v>
      </c>
      <c r="O3" s="160" t="s">
        <v>37</v>
      </c>
    </row>
    <row r="4" spans="1:15">
      <c r="A4" s="14" t="s">
        <v>1</v>
      </c>
      <c r="B4" s="80">
        <f>Missioni2024!M5</f>
        <v>34</v>
      </c>
      <c r="C4" s="81">
        <f>Missioni2024!N5</f>
        <v>0</v>
      </c>
      <c r="D4" s="82">
        <f>B4+C4</f>
        <v>34</v>
      </c>
      <c r="E4" s="83">
        <f>Camera!H6</f>
        <v>25</v>
      </c>
      <c r="F4" s="83">
        <f>Camera!I6</f>
        <v>0</v>
      </c>
      <c r="G4" s="112">
        <f>E4+F4</f>
        <v>25</v>
      </c>
      <c r="H4" s="80">
        <f>B4+E4</f>
        <v>59</v>
      </c>
      <c r="I4" s="81">
        <f>C4+F4</f>
        <v>0</v>
      </c>
      <c r="J4" s="82">
        <f>H4+I4</f>
        <v>59</v>
      </c>
      <c r="K4" s="163"/>
      <c r="L4" s="159" t="s">
        <v>552</v>
      </c>
      <c r="M4" s="159">
        <f>Accel!H14</f>
        <v>42.5</v>
      </c>
      <c r="N4" s="159">
        <f>Accel!I14</f>
        <v>0</v>
      </c>
      <c r="O4" s="159">
        <f>M4+N4</f>
        <v>42.5</v>
      </c>
    </row>
    <row r="5" spans="1:15">
      <c r="A5" s="14" t="s">
        <v>2</v>
      </c>
      <c r="B5" s="85">
        <f>Missioni2024!M6</f>
        <v>17</v>
      </c>
      <c r="C5" s="83">
        <f>Missioni2024!N6</f>
        <v>7.5</v>
      </c>
      <c r="D5" s="84">
        <f t="shared" ref="D5:D22" si="0">B5+C5</f>
        <v>24.5</v>
      </c>
      <c r="E5" s="83">
        <f>uRwell!H5</f>
        <v>2</v>
      </c>
      <c r="F5" s="83">
        <f>uRwell!I5</f>
        <v>0</v>
      </c>
      <c r="G5" s="112">
        <f t="shared" ref="G5:G22" si="1">E5+F5</f>
        <v>2</v>
      </c>
      <c r="H5" s="85">
        <f t="shared" ref="H5:H22" si="2">B5+E5</f>
        <v>19</v>
      </c>
      <c r="I5" s="83">
        <f t="shared" ref="I5:I22" si="3">C5+F5</f>
        <v>7.5</v>
      </c>
      <c r="J5" s="84">
        <f t="shared" ref="J5:J22" si="4">H5+I5</f>
        <v>26.5</v>
      </c>
      <c r="K5" s="163"/>
      <c r="L5" s="159" t="s">
        <v>333</v>
      </c>
      <c r="M5" s="159">
        <f>Silici!H17</f>
        <v>33</v>
      </c>
      <c r="N5" s="159">
        <f>Silici!I17</f>
        <v>20</v>
      </c>
      <c r="O5" s="159">
        <f t="shared" ref="O5:O8" si="5">M5+N5</f>
        <v>53</v>
      </c>
    </row>
    <row r="6" spans="1:15">
      <c r="A6" s="20" t="s">
        <v>17</v>
      </c>
      <c r="B6" s="85">
        <f>Missioni2024!M7</f>
        <v>5.5</v>
      </c>
      <c r="C6" s="83">
        <f>Missioni2024!N7</f>
        <v>0</v>
      </c>
      <c r="D6" s="84">
        <f t="shared" si="0"/>
        <v>5.5</v>
      </c>
      <c r="E6" s="83"/>
      <c r="F6" s="83"/>
      <c r="G6" s="112">
        <f t="shared" si="1"/>
        <v>0</v>
      </c>
      <c r="H6" s="85">
        <f t="shared" si="2"/>
        <v>5.5</v>
      </c>
      <c r="I6" s="83">
        <f t="shared" si="3"/>
        <v>0</v>
      </c>
      <c r="J6" s="84">
        <f t="shared" si="4"/>
        <v>5.5</v>
      </c>
      <c r="K6" s="163"/>
      <c r="L6" s="159" t="s">
        <v>334</v>
      </c>
      <c r="M6" s="159">
        <f>Camera!H11</f>
        <v>64</v>
      </c>
      <c r="N6" s="159">
        <f>Camera!I11</f>
        <v>0</v>
      </c>
      <c r="O6" s="159">
        <f t="shared" si="5"/>
        <v>64</v>
      </c>
    </row>
    <row r="7" spans="1:15">
      <c r="A7" s="14" t="s">
        <v>4</v>
      </c>
      <c r="B7" s="85">
        <f>Missioni2024!M8</f>
        <v>22</v>
      </c>
      <c r="C7" s="83">
        <f>Missioni2024!N8</f>
        <v>0</v>
      </c>
      <c r="D7" s="84">
        <f t="shared" si="0"/>
        <v>22</v>
      </c>
      <c r="E7" s="83">
        <f>Accel!H9+uRwell!H8</f>
        <v>17</v>
      </c>
      <c r="F7" s="83">
        <f>Accel!I9+uRwell!I8</f>
        <v>0</v>
      </c>
      <c r="G7" s="112">
        <f t="shared" si="1"/>
        <v>17</v>
      </c>
      <c r="H7" s="85">
        <f t="shared" si="2"/>
        <v>39</v>
      </c>
      <c r="I7" s="83">
        <f t="shared" si="3"/>
        <v>0</v>
      </c>
      <c r="J7" s="84">
        <f t="shared" si="4"/>
        <v>39</v>
      </c>
      <c r="K7" s="163"/>
      <c r="L7" s="159" t="s">
        <v>335</v>
      </c>
      <c r="M7" s="159">
        <f>Calorimetro!H17</f>
        <v>82</v>
      </c>
      <c r="N7" s="159">
        <f>Calorimetro!I17</f>
        <v>2</v>
      </c>
      <c r="O7" s="159">
        <f t="shared" si="5"/>
        <v>84</v>
      </c>
    </row>
    <row r="8" spans="1:15">
      <c r="A8" s="14" t="s">
        <v>64</v>
      </c>
      <c r="B8" s="85">
        <f>Missioni2024!M9</f>
        <v>1</v>
      </c>
      <c r="C8" s="83">
        <f>Missioni2024!N9</f>
        <v>0</v>
      </c>
      <c r="D8" s="84">
        <f t="shared" si="0"/>
        <v>1</v>
      </c>
      <c r="E8" s="83">
        <f>Silici!H5</f>
        <v>3</v>
      </c>
      <c r="F8" s="83">
        <f>Silici!I5</f>
        <v>0</v>
      </c>
      <c r="G8" s="112">
        <f t="shared" si="1"/>
        <v>3</v>
      </c>
      <c r="H8" s="85">
        <f t="shared" si="2"/>
        <v>4</v>
      </c>
      <c r="I8" s="83">
        <f t="shared" si="3"/>
        <v>0</v>
      </c>
      <c r="J8" s="84">
        <f t="shared" si="4"/>
        <v>4</v>
      </c>
      <c r="K8" s="163"/>
      <c r="L8" s="159" t="s">
        <v>336</v>
      </c>
      <c r="M8" s="159">
        <f>uRwell!H16</f>
        <v>18</v>
      </c>
      <c r="N8" s="159">
        <f>uRwell!I16</f>
        <v>18</v>
      </c>
      <c r="O8" s="159">
        <f t="shared" si="5"/>
        <v>36</v>
      </c>
    </row>
    <row r="9" spans="1:15">
      <c r="A9" s="14" t="s">
        <v>20</v>
      </c>
      <c r="B9" s="85">
        <f>Missioni2024!M10</f>
        <v>11.5</v>
      </c>
      <c r="C9" s="83">
        <f>Missioni2024!N10</f>
        <v>12</v>
      </c>
      <c r="D9" s="84">
        <f t="shared" si="0"/>
        <v>23.5</v>
      </c>
      <c r="E9" s="83">
        <f>Camera!H10</f>
        <v>39</v>
      </c>
      <c r="F9" s="83">
        <f>Camera!I10</f>
        <v>0</v>
      </c>
      <c r="G9" s="112">
        <f t="shared" si="1"/>
        <v>39</v>
      </c>
      <c r="H9" s="85">
        <f t="shared" si="2"/>
        <v>50.5</v>
      </c>
      <c r="I9" s="83">
        <f t="shared" si="3"/>
        <v>12</v>
      </c>
      <c r="J9" s="84">
        <f t="shared" si="4"/>
        <v>62.5</v>
      </c>
      <c r="K9" s="163"/>
      <c r="L9" s="161" t="s">
        <v>37</v>
      </c>
      <c r="M9" s="161">
        <f>SUM(M4:M8)</f>
        <v>239.5</v>
      </c>
      <c r="N9" s="161">
        <f t="shared" ref="N9" si="6">SUM(N4:N8)</f>
        <v>40</v>
      </c>
      <c r="O9" s="161">
        <f>SUM(O4:O8)</f>
        <v>279.5</v>
      </c>
    </row>
    <row r="10" spans="1:15">
      <c r="A10" s="14" t="s">
        <v>6</v>
      </c>
      <c r="B10" s="85">
        <f>Missioni2024!M11</f>
        <v>19.5</v>
      </c>
      <c r="C10" s="83">
        <f>Missioni2024!N11</f>
        <v>5</v>
      </c>
      <c r="D10" s="84">
        <f t="shared" si="0"/>
        <v>24.5</v>
      </c>
      <c r="E10" s="83">
        <f>Accel!H11+uRwell!H13</f>
        <v>25</v>
      </c>
      <c r="F10" s="83">
        <f>Accel!I11+uRwell!I13</f>
        <v>15</v>
      </c>
      <c r="G10" s="112">
        <f t="shared" si="1"/>
        <v>40</v>
      </c>
      <c r="H10" s="85">
        <f t="shared" si="2"/>
        <v>44.5</v>
      </c>
      <c r="I10" s="83">
        <f t="shared" si="3"/>
        <v>20</v>
      </c>
      <c r="J10" s="84">
        <f t="shared" si="4"/>
        <v>64.5</v>
      </c>
      <c r="K10" s="163"/>
    </row>
    <row r="11" spans="1:15">
      <c r="A11" s="14" t="s">
        <v>330</v>
      </c>
      <c r="B11" s="85">
        <f>Missioni2024!M12</f>
        <v>5</v>
      </c>
      <c r="C11" s="83">
        <f>Missioni2024!N12</f>
        <v>0</v>
      </c>
      <c r="D11" s="84">
        <f t="shared" si="0"/>
        <v>5</v>
      </c>
      <c r="E11" s="83"/>
      <c r="F11" s="83"/>
      <c r="G11" s="112">
        <f t="shared" si="1"/>
        <v>0</v>
      </c>
      <c r="H11" s="85">
        <f t="shared" si="2"/>
        <v>5</v>
      </c>
      <c r="I11" s="83">
        <f t="shared" si="3"/>
        <v>0</v>
      </c>
      <c r="J11" s="84">
        <f t="shared" si="4"/>
        <v>5</v>
      </c>
      <c r="K11" s="163"/>
    </row>
    <row r="12" spans="1:15">
      <c r="A12" s="14" t="s">
        <v>7</v>
      </c>
      <c r="B12" s="85">
        <f>Missioni2024!M13</f>
        <v>10</v>
      </c>
      <c r="C12" s="83">
        <f>Missioni2024!N13</f>
        <v>4</v>
      </c>
      <c r="D12" s="84">
        <f t="shared" si="0"/>
        <v>14</v>
      </c>
      <c r="E12" s="83">
        <f>Silici!H7</f>
        <v>0</v>
      </c>
      <c r="F12" s="83">
        <f>Silici!I7</f>
        <v>20</v>
      </c>
      <c r="G12" s="112">
        <f t="shared" si="1"/>
        <v>20</v>
      </c>
      <c r="H12" s="85">
        <f t="shared" si="2"/>
        <v>10</v>
      </c>
      <c r="I12" s="83">
        <f t="shared" si="3"/>
        <v>24</v>
      </c>
      <c r="J12" s="84">
        <f t="shared" si="4"/>
        <v>34</v>
      </c>
      <c r="K12" s="163"/>
    </row>
    <row r="13" spans="1:15">
      <c r="A13" s="14" t="s">
        <v>329</v>
      </c>
      <c r="B13" s="85">
        <f>Missioni2024!M14</f>
        <v>2.5</v>
      </c>
      <c r="C13" s="83">
        <f>Missioni2024!N14</f>
        <v>0</v>
      </c>
      <c r="D13" s="84">
        <f t="shared" si="0"/>
        <v>2.5</v>
      </c>
      <c r="E13" s="83">
        <f>Calorimetro!H6</f>
        <v>7</v>
      </c>
      <c r="F13" s="83">
        <f>Calorimetro!I6</f>
        <v>0</v>
      </c>
      <c r="G13" s="112">
        <f t="shared" si="1"/>
        <v>7</v>
      </c>
      <c r="H13" s="85">
        <f t="shared" si="2"/>
        <v>9.5</v>
      </c>
      <c r="I13" s="83">
        <f t="shared" si="3"/>
        <v>0</v>
      </c>
      <c r="J13" s="84">
        <f t="shared" si="4"/>
        <v>9.5</v>
      </c>
      <c r="K13" s="163"/>
    </row>
    <row r="14" spans="1:15">
      <c r="A14" s="14" t="s">
        <v>65</v>
      </c>
      <c r="B14" s="85">
        <f>Missioni2024!M15</f>
        <v>1.5</v>
      </c>
      <c r="C14" s="83">
        <f>Missioni2024!N15</f>
        <v>3</v>
      </c>
      <c r="D14" s="84">
        <f t="shared" si="0"/>
        <v>4.5</v>
      </c>
      <c r="E14" s="83">
        <f>Calorimetro!H10</f>
        <v>8</v>
      </c>
      <c r="F14" s="83">
        <f>Calorimetro!I10</f>
        <v>2</v>
      </c>
      <c r="G14" s="112">
        <f t="shared" si="1"/>
        <v>10</v>
      </c>
      <c r="H14" s="85">
        <f t="shared" si="2"/>
        <v>9.5</v>
      </c>
      <c r="I14" s="83">
        <f t="shared" si="3"/>
        <v>5</v>
      </c>
      <c r="J14" s="84">
        <f t="shared" si="4"/>
        <v>14.5</v>
      </c>
      <c r="K14" s="163"/>
    </row>
    <row r="15" spans="1:15">
      <c r="A15" s="14" t="s">
        <v>8</v>
      </c>
      <c r="B15" s="85">
        <f>Missioni2024!M16</f>
        <v>6.5</v>
      </c>
      <c r="C15" s="83">
        <f>Missioni2024!N16</f>
        <v>2</v>
      </c>
      <c r="D15" s="84">
        <f t="shared" si="0"/>
        <v>8.5</v>
      </c>
      <c r="E15" s="83">
        <f>Silici!H11</f>
        <v>7</v>
      </c>
      <c r="F15" s="83">
        <f>Silici!I11</f>
        <v>0</v>
      </c>
      <c r="G15" s="112">
        <f t="shared" si="1"/>
        <v>7</v>
      </c>
      <c r="H15" s="85">
        <f t="shared" si="2"/>
        <v>13.5</v>
      </c>
      <c r="I15" s="83">
        <f t="shared" si="3"/>
        <v>2</v>
      </c>
      <c r="J15" s="84">
        <f t="shared" si="4"/>
        <v>15.5</v>
      </c>
      <c r="K15" s="163"/>
    </row>
    <row r="16" spans="1:15">
      <c r="A16" s="14" t="s">
        <v>555</v>
      </c>
      <c r="B16" s="85">
        <f>Missioni2024!M17</f>
        <v>2.5</v>
      </c>
      <c r="C16" s="85">
        <f>Missioni2024!N17</f>
        <v>0</v>
      </c>
      <c r="D16" s="230">
        <f>Missioni2024!O17</f>
        <v>2.5</v>
      </c>
      <c r="E16" s="83"/>
      <c r="F16" s="83"/>
      <c r="G16" s="112"/>
      <c r="H16" s="85">
        <f t="shared" ref="H16" si="7">B16+E16</f>
        <v>2.5</v>
      </c>
      <c r="I16" s="83">
        <f t="shared" ref="I16" si="8">C16+F16</f>
        <v>0</v>
      </c>
      <c r="J16" s="84">
        <f t="shared" ref="J16" si="9">H16+I16</f>
        <v>2.5</v>
      </c>
      <c r="K16" s="163"/>
    </row>
    <row r="17" spans="1:11">
      <c r="A17" s="14" t="s">
        <v>9</v>
      </c>
      <c r="B17" s="85">
        <f>Missioni2024!M18</f>
        <v>147.5</v>
      </c>
      <c r="C17" s="83">
        <f>Missioni2024!N18</f>
        <v>93</v>
      </c>
      <c r="D17" s="84">
        <f t="shared" si="0"/>
        <v>240.5</v>
      </c>
      <c r="E17" s="83">
        <f>Silici!H14</f>
        <v>15</v>
      </c>
      <c r="F17" s="83">
        <f>Silici!I14</f>
        <v>0</v>
      </c>
      <c r="G17" s="112">
        <f t="shared" si="1"/>
        <v>15</v>
      </c>
      <c r="H17" s="85">
        <f t="shared" si="2"/>
        <v>162.5</v>
      </c>
      <c r="I17" s="83">
        <f t="shared" si="3"/>
        <v>93</v>
      </c>
      <c r="J17" s="84">
        <f t="shared" si="4"/>
        <v>255.5</v>
      </c>
      <c r="K17" s="163"/>
    </row>
    <row r="18" spans="1:11">
      <c r="A18" s="14" t="s">
        <v>10</v>
      </c>
      <c r="B18" s="85">
        <f>Missioni2024!M19</f>
        <v>7</v>
      </c>
      <c r="C18" s="83">
        <f>Missioni2024!N19</f>
        <v>6</v>
      </c>
      <c r="D18" s="84">
        <f t="shared" si="0"/>
        <v>13</v>
      </c>
      <c r="E18" s="83">
        <f>Calorimetro!H16</f>
        <v>67</v>
      </c>
      <c r="F18" s="83">
        <f>Calorimetro!I16</f>
        <v>0</v>
      </c>
      <c r="G18" s="112">
        <f t="shared" si="1"/>
        <v>67</v>
      </c>
      <c r="H18" s="85">
        <f t="shared" si="2"/>
        <v>74</v>
      </c>
      <c r="I18" s="83">
        <f t="shared" si="3"/>
        <v>6</v>
      </c>
      <c r="J18" s="84">
        <f t="shared" si="4"/>
        <v>80</v>
      </c>
      <c r="K18" s="163"/>
    </row>
    <row r="19" spans="1:11">
      <c r="A19" s="14" t="s">
        <v>23</v>
      </c>
      <c r="B19" s="85">
        <f>Missioni2024!M20</f>
        <v>1</v>
      </c>
      <c r="C19" s="83">
        <f>Missioni2024!N20</f>
        <v>0</v>
      </c>
      <c r="D19" s="84">
        <f t="shared" si="0"/>
        <v>1</v>
      </c>
      <c r="E19" s="83"/>
      <c r="F19" s="83"/>
      <c r="G19" s="112">
        <f t="shared" si="1"/>
        <v>0</v>
      </c>
      <c r="H19" s="85">
        <f t="shared" si="2"/>
        <v>1</v>
      </c>
      <c r="I19" s="83">
        <f t="shared" si="3"/>
        <v>0</v>
      </c>
      <c r="J19" s="84">
        <f t="shared" si="4"/>
        <v>1</v>
      </c>
      <c r="K19" s="163"/>
    </row>
    <row r="20" spans="1:11">
      <c r="A20" s="14" t="s">
        <v>24</v>
      </c>
      <c r="B20" s="85">
        <f>Missioni2024!M21</f>
        <v>0.5</v>
      </c>
      <c r="C20" s="83">
        <f>Missioni2024!N21</f>
        <v>0</v>
      </c>
      <c r="D20" s="84">
        <f t="shared" si="0"/>
        <v>0.5</v>
      </c>
      <c r="E20" s="83"/>
      <c r="F20" s="83"/>
      <c r="G20" s="112">
        <f t="shared" si="1"/>
        <v>0</v>
      </c>
      <c r="H20" s="85">
        <f t="shared" si="2"/>
        <v>0.5</v>
      </c>
      <c r="I20" s="83">
        <f t="shared" si="3"/>
        <v>0</v>
      </c>
      <c r="J20" s="84">
        <f t="shared" si="4"/>
        <v>0.5</v>
      </c>
      <c r="K20" s="163"/>
    </row>
    <row r="21" spans="1:11">
      <c r="A21" s="14" t="s">
        <v>25</v>
      </c>
      <c r="B21" s="85">
        <f>Missioni2024!M22</f>
        <v>11</v>
      </c>
      <c r="C21" s="83">
        <f>Missioni2024!N22</f>
        <v>0</v>
      </c>
      <c r="D21" s="84">
        <f t="shared" si="0"/>
        <v>11</v>
      </c>
      <c r="E21" s="83">
        <f>Silici!H16+uRwell!H15</f>
        <v>8</v>
      </c>
      <c r="F21" s="83">
        <f>Silici!I16+uRwell!I15</f>
        <v>3</v>
      </c>
      <c r="G21" s="112">
        <f t="shared" si="1"/>
        <v>11</v>
      </c>
      <c r="H21" s="85">
        <f t="shared" si="2"/>
        <v>19</v>
      </c>
      <c r="I21" s="83">
        <f t="shared" si="3"/>
        <v>3</v>
      </c>
      <c r="J21" s="84">
        <f t="shared" si="4"/>
        <v>22</v>
      </c>
      <c r="K21" s="163"/>
    </row>
    <row r="22" spans="1:11">
      <c r="A22" s="14" t="s">
        <v>38</v>
      </c>
      <c r="B22" s="86">
        <f>Missioni2024!M23</f>
        <v>6</v>
      </c>
      <c r="C22" s="87">
        <f>Missioni2024!N23</f>
        <v>0</v>
      </c>
      <c r="D22" s="148">
        <f t="shared" si="0"/>
        <v>6</v>
      </c>
      <c r="E22" s="83"/>
      <c r="F22" s="83"/>
      <c r="G22" s="112">
        <f t="shared" si="1"/>
        <v>0</v>
      </c>
      <c r="H22" s="86">
        <f t="shared" si="2"/>
        <v>6</v>
      </c>
      <c r="I22" s="87">
        <f t="shared" si="3"/>
        <v>0</v>
      </c>
      <c r="J22" s="148">
        <f t="shared" si="4"/>
        <v>6</v>
      </c>
    </row>
    <row r="23" spans="1:11">
      <c r="A23" s="61" t="s">
        <v>26</v>
      </c>
      <c r="B23" s="211">
        <f t="shared" ref="B23:J23" si="10">SUM(B4:B22)</f>
        <v>311.5</v>
      </c>
      <c r="C23" s="212">
        <f t="shared" si="10"/>
        <v>132.5</v>
      </c>
      <c r="D23" s="213">
        <f t="shared" si="10"/>
        <v>444</v>
      </c>
      <c r="E23" s="149">
        <f t="shared" si="10"/>
        <v>223</v>
      </c>
      <c r="F23" s="113">
        <f t="shared" si="10"/>
        <v>40</v>
      </c>
      <c r="G23" s="113">
        <f t="shared" si="10"/>
        <v>263</v>
      </c>
      <c r="H23" s="211">
        <f t="shared" si="10"/>
        <v>534.5</v>
      </c>
      <c r="I23" s="212">
        <f t="shared" si="10"/>
        <v>172.5</v>
      </c>
      <c r="J23" s="213">
        <f t="shared" si="10"/>
        <v>707</v>
      </c>
    </row>
    <row r="24" spans="1:11">
      <c r="H24" s="89"/>
    </row>
    <row r="25" spans="1:11">
      <c r="E25" s="79"/>
      <c r="F25" s="214"/>
      <c r="G25" s="214"/>
    </row>
    <row r="26" spans="1:11">
      <c r="F26" s="214"/>
      <c r="G26" s="214"/>
    </row>
    <row r="27" spans="1:11" ht="14.6" customHeight="1">
      <c r="H27" s="214"/>
      <c r="I27" s="214"/>
    </row>
    <row r="28" spans="1:11">
      <c r="H28" s="214"/>
      <c r="I28" s="214"/>
    </row>
    <row r="29" spans="1:11">
      <c r="H29" s="214"/>
    </row>
    <row r="30" spans="1:11">
      <c r="H30" s="214"/>
    </row>
  </sheetData>
  <mergeCells count="3">
    <mergeCell ref="B2:D2"/>
    <mergeCell ref="E2:G2"/>
    <mergeCell ref="H2:J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594001-C3D4-4BCF-B126-D856FC84208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Missioni2022</vt:lpstr>
      <vt:lpstr>Anagrafica24</vt:lpstr>
      <vt:lpstr>Missioni2024</vt:lpstr>
      <vt:lpstr>requests-csn1 rd_fcc </vt:lpstr>
      <vt:lpstr>Accel</vt:lpstr>
      <vt:lpstr>Silici</vt:lpstr>
      <vt:lpstr>Camera</vt:lpstr>
      <vt:lpstr>Calorimetro</vt:lpstr>
      <vt:lpstr>uRwell</vt:lpstr>
      <vt:lpstr>Sommario</vt:lpstr>
      <vt:lpstr>Accel!Print_Area</vt:lpstr>
      <vt:lpstr>Anagrafica24!Print_Area</vt:lpstr>
      <vt:lpstr>Calorimetro!Print_Area</vt:lpstr>
      <vt:lpstr>Camera!Print_Area</vt:lpstr>
      <vt:lpstr>Missioni2022!Print_Area</vt:lpstr>
      <vt:lpstr>Missioni2024!Print_Area</vt:lpstr>
      <vt:lpstr>Silici!Print_Area</vt:lpstr>
      <vt:lpstr>Sommario!Print_Area</vt:lpstr>
      <vt:lpstr>uRwell!Print_Area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b</dc:creator>
  <cp:lastModifiedBy>Franco Bedeschi</cp:lastModifiedBy>
  <cp:lastPrinted>2023-09-07T11:54:45Z</cp:lastPrinted>
  <dcterms:created xsi:type="dcterms:W3CDTF">2020-06-18T13:38:50Z</dcterms:created>
  <dcterms:modified xsi:type="dcterms:W3CDTF">2023-09-07T11:56:42Z</dcterms:modified>
</cp:coreProperties>
</file>