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Foglio1" sheetId="1" state="visible" r:id="rId2"/>
    <sheet name="oldL3" sheetId="2" state="visible" r:id="rId3"/>
    <sheet name="L3tabella" sheetId="3" state="visible" r:id="rId4"/>
    <sheet name="newL3_grid_" sheetId="4" state="visible" r:id="rId5"/>
    <sheet name="newL3_nogrid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<sst xmlns="http://schemas.openxmlformats.org/spreadsheetml/2006/main" count="356" uniqueCount="63">
  <si>
    <t xml:space="preserve">rad length</t>
  </si>
  <si>
    <t xml:space="preserve">paper</t>
  </si>
  <si>
    <t xml:space="preserve">LAYER 1</t>
  </si>
  <si>
    <t xml:space="preserve">material</t>
  </si>
  <si>
    <t xml:space="preserve">thickness</t>
  </si>
  <si>
    <t xml:space="preserve">fill factor</t>
  </si>
  <si>
    <t xml:space="preserve">copper</t>
  </si>
  <si>
    <t xml:space="preserve">cathode</t>
  </si>
  <si>
    <t xml:space="preserve">x1</t>
  </si>
  <si>
    <t xml:space="preserve">kapton</t>
  </si>
  <si>
    <t xml:space="preserve">rohacel</t>
  </si>
  <si>
    <t xml:space="preserve">epoxy</t>
  </si>
  <si>
    <t xml:space="preserve">honeycomb</t>
  </si>
  <si>
    <t xml:space="preserve">carbonfiber</t>
  </si>
  <si>
    <t xml:space="preserve">fiberglas</t>
  </si>
  <si>
    <t xml:space="preserve">gem</t>
  </si>
  <si>
    <t xml:space="preserve">x3</t>
  </si>
  <si>
    <t xml:space="preserve">gas</t>
  </si>
  <si>
    <t xml:space="preserve">anode</t>
  </si>
  <si>
    <t xml:space="preserve">LAYER 2</t>
  </si>
  <si>
    <t xml:space="preserve">LAYER 3</t>
  </si>
  <si>
    <t xml:space="preserve">tot</t>
  </si>
  <si>
    <t xml:space="preserve">TOT</t>
  </si>
  <si>
    <t xml:space="preserve">circuito anodico</t>
  </si>
  <si>
    <t xml:space="preserve">rad length (μm)</t>
  </si>
  <si>
    <t xml:space="preserve">grid calcs</t>
  </si>
  <si>
    <t xml:space="preserve">mm</t>
  </si>
  <si>
    <t xml:space="preserve">cat</t>
  </si>
  <si>
    <t xml:space="preserve">g1</t>
  </si>
  <si>
    <t xml:space="preserve">g2</t>
  </si>
  <si>
    <t xml:space="preserve">g3</t>
  </si>
  <si>
    <t xml:space="preserve">Angolo sotteso alla stecca</t>
  </si>
  <si>
    <t xml:space="preserve">lato stecca cornice</t>
  </si>
  <si>
    <t xml:space="preserve">peek</t>
  </si>
  <si>
    <t xml:space="preserve">lato stecca gas</t>
  </si>
  <si>
    <t xml:space="preserve">Distanza tra due stecche</t>
  </si>
  <si>
    <t xml:space="preserve">Distanza tra due stecche senza stecche</t>
  </si>
  <si>
    <t xml:space="preserve">spessore stecca</t>
  </si>
  <si>
    <t xml:space="preserve">30°</t>
  </si>
  <si>
    <t xml:space="preserve">circuito catodico</t>
  </si>
  <si>
    <t xml:space="preserve">diametro maggiore</t>
  </si>
  <si>
    <t xml:space="preserve">diametro minore</t>
  </si>
  <si>
    <t xml:space="preserve">raggio a metà altezza</t>
  </si>
  <si>
    <t xml:space="preserve">lato arco cornice</t>
  </si>
  <si>
    <t xml:space="preserve">lato arco gas</t>
  </si>
  <si>
    <t xml:space="preserve">area totale</t>
  </si>
  <si>
    <t xml:space="preserve">area gas</t>
  </si>
  <si>
    <t xml:space="preserve">ff</t>
  </si>
  <si>
    <t xml:space="preserve">0.66</t>
  </si>
  <si>
    <t xml:space="preserve">0.81</t>
  </si>
  <si>
    <t xml:space="preserve">0.77</t>
  </si>
  <si>
    <t xml:space="preserve">altezza stecca</t>
  </si>
  <si>
    <t xml:space="preserve">ground plane</t>
  </si>
  <si>
    <t xml:space="preserve">PEEK</t>
  </si>
  <si>
    <t xml:space="preserve">X0 </t>
  </si>
  <si>
    <t xml:space="preserve">g/cm2</t>
  </si>
  <si>
    <t xml:space="preserve">faraday cage</t>
  </si>
  <si>
    <t xml:space="preserve">densità</t>
  </si>
  <si>
    <t xml:space="preserve">g/cm3</t>
  </si>
  <si>
    <t xml:space="preserve">X0/densità</t>
  </si>
  <si>
    <t xml:space="preserve">cm</t>
  </si>
  <si>
    <t xml:space="preserve">X0 tot = </t>
  </si>
  <si>
    <t xml:space="preserve">OLD VALUE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</si>
</sst>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00000"/>
    <numFmt numFmtId="166" formatCode="General"/>
    <numFmt numFmtId="167" formatCode="0.00E+00"/>
    <numFmt numFmtId="168" formatCode="0.00000"/>
    <numFmt numFmtId="169" formatCode="0.000000000"/>
    <numFmt numFmtId="170" formatCode="0.000"/>
    <numFmt numFmtId="171" formatCode="0"/>
    <numFmt numFmtId="172" formatCode="0.000000"/>
    <numFmt numFmtId="173" formatCode="0.0000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DEEBF7"/>
        <bgColor rgb="FFCCFFFF"/>
      </patternFill>
    </fill>
    <fill>
      <patternFill patternType="solid">
        <fgColor rgb="FFBBE33D"/>
        <bgColor rgb="FFFFFF00"/>
      </patternFill>
    </fill>
    <fill>
      <patternFill patternType="solid">
        <fgColor rgb="FF5983B0"/>
        <bgColor rgb="FF80808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0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G16" activeCellId="0" sqref="G16"/>
    </sheetView>
  </sheetViews>
  <sheetFormatPr defaultColWidth="10.59375" defaultRowHeight="16" zeroHeight="false" outlineLevelRow="0" outlineLevelCol="0"/>
  <cols>
    <col collapsed="false" customWidth="true" hidden="false" outlineLevel="0" max="8" min="8" style="1" width="11.33"/>
  </cols>
  <sheetData>
    <row r="1" customFormat="false" ht="17" hidden="false" customHeight="false" outlineLevel="0" collapsed="false">
      <c r="A1" s="2"/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5" t="s">
        <v>0</v>
      </c>
      <c r="I1" s="4"/>
      <c r="J1" s="4"/>
      <c r="K1" s="6"/>
      <c r="L1" s="2"/>
      <c r="M1" s="2"/>
    </row>
    <row r="2" customFormat="false" ht="16" hidden="false" customHeight="false" outlineLevel="0" collapsed="false">
      <c r="A2" s="2" t="s">
        <v>6</v>
      </c>
      <c r="B2" s="2" t="n">
        <v>14360</v>
      </c>
      <c r="C2" s="2" t="n">
        <v>14300</v>
      </c>
      <c r="D2" s="7" t="s">
        <v>7</v>
      </c>
      <c r="E2" s="8" t="s">
        <v>6</v>
      </c>
      <c r="F2" s="8" t="n">
        <v>3</v>
      </c>
      <c r="G2" s="8" t="n">
        <v>1</v>
      </c>
      <c r="H2" s="9" t="n">
        <f aca="false">F2*G2/B2</f>
        <v>0.00020891364902507</v>
      </c>
      <c r="I2" s="9" t="n">
        <f aca="false">H2+H3+H4+H5+H8+H9+H10+H6+H7</f>
        <v>0.00113255438638825</v>
      </c>
      <c r="J2" s="8" t="s">
        <v>8</v>
      </c>
      <c r="K2" s="10" t="n">
        <f aca="false">I2*1</f>
        <v>0.00113255438638825</v>
      </c>
      <c r="L2" s="2"/>
      <c r="M2" s="2"/>
    </row>
    <row r="3" customFormat="false" ht="16" hidden="false" customHeight="false" outlineLevel="0" collapsed="false">
      <c r="A3" s="2" t="s">
        <v>9</v>
      </c>
      <c r="B3" s="2" t="n">
        <v>285750</v>
      </c>
      <c r="C3" s="2" t="n">
        <v>286000</v>
      </c>
      <c r="D3" s="11"/>
      <c r="E3" s="12" t="s">
        <v>9</v>
      </c>
      <c r="F3" s="12" t="n">
        <v>50</v>
      </c>
      <c r="G3" s="12" t="n">
        <v>1</v>
      </c>
      <c r="H3" s="13" t="n">
        <f aca="false">F3*G3/B3</f>
        <v>0.000174978127734033</v>
      </c>
      <c r="I3" s="12"/>
      <c r="J3" s="12"/>
      <c r="K3" s="14"/>
      <c r="L3" s="2"/>
      <c r="M3" s="2"/>
    </row>
    <row r="4" customFormat="false" ht="16" hidden="false" customHeight="false" outlineLevel="0" collapsed="false">
      <c r="A4" s="2" t="s">
        <v>10</v>
      </c>
      <c r="B4" s="2" t="n">
        <v>13788000</v>
      </c>
      <c r="C4" s="2" t="n">
        <v>14250000</v>
      </c>
      <c r="D4" s="11"/>
      <c r="E4" s="12" t="s">
        <v>11</v>
      </c>
      <c r="F4" s="12" t="n">
        <v>15</v>
      </c>
      <c r="G4" s="12" t="n">
        <v>1</v>
      </c>
      <c r="H4" s="13" t="n">
        <f aca="false">F4*G4/B8</f>
        <v>4.41696113074205E-005</v>
      </c>
      <c r="I4" s="12"/>
      <c r="J4" s="12"/>
      <c r="K4" s="14"/>
      <c r="L4" s="2"/>
      <c r="M4" s="2"/>
    </row>
    <row r="5" customFormat="false" ht="16" hidden="false" customHeight="false" outlineLevel="0" collapsed="false">
      <c r="A5" s="2" t="s">
        <v>12</v>
      </c>
      <c r="B5" s="2" t="n">
        <v>13124000</v>
      </c>
      <c r="C5" s="2" t="n">
        <v>12500000</v>
      </c>
      <c r="D5" s="11"/>
      <c r="E5" s="12" t="s">
        <v>12</v>
      </c>
      <c r="F5" s="12" t="n">
        <v>1900</v>
      </c>
      <c r="G5" s="12" t="n">
        <v>1</v>
      </c>
      <c r="H5" s="13" t="n">
        <f aca="false">F5*G5/B5</f>
        <v>0.000144772935080768</v>
      </c>
      <c r="I5" s="12"/>
      <c r="J5" s="12"/>
      <c r="K5" s="14"/>
      <c r="L5" s="2"/>
      <c r="M5" s="2"/>
    </row>
    <row r="6" customFormat="false" ht="16" hidden="false" customHeight="false" outlineLevel="0" collapsed="false">
      <c r="A6" s="2"/>
      <c r="B6" s="2"/>
      <c r="C6" s="2"/>
      <c r="D6" s="11"/>
      <c r="E6" s="12" t="s">
        <v>11</v>
      </c>
      <c r="F6" s="12" t="n">
        <v>15</v>
      </c>
      <c r="G6" s="12" t="n">
        <v>1</v>
      </c>
      <c r="H6" s="13" t="n">
        <f aca="false">F6*G6/B8</f>
        <v>4.41696113074205E-005</v>
      </c>
      <c r="I6" s="12"/>
      <c r="J6" s="12"/>
      <c r="K6" s="14"/>
      <c r="L6" s="2"/>
      <c r="M6" s="2"/>
    </row>
    <row r="7" customFormat="false" ht="16" hidden="false" customHeight="false" outlineLevel="0" collapsed="false">
      <c r="A7" s="2"/>
      <c r="B7" s="2"/>
      <c r="C7" s="2"/>
      <c r="D7" s="11"/>
      <c r="E7" s="12" t="s">
        <v>9</v>
      </c>
      <c r="F7" s="12" t="n">
        <v>25</v>
      </c>
      <c r="G7" s="12" t="n">
        <v>1</v>
      </c>
      <c r="H7" s="13" t="n">
        <f aca="false">F7*G7/B3</f>
        <v>8.74890638670166E-005</v>
      </c>
      <c r="I7" s="12"/>
      <c r="J7" s="12"/>
      <c r="K7" s="14"/>
      <c r="L7" s="2"/>
      <c r="M7" s="2"/>
    </row>
    <row r="8" customFormat="false" ht="16" hidden="false" customHeight="false" outlineLevel="0" collapsed="false">
      <c r="A8" s="2" t="s">
        <v>11</v>
      </c>
      <c r="B8" s="2" t="n">
        <v>339600</v>
      </c>
      <c r="C8" s="2" t="n">
        <v>335000</v>
      </c>
      <c r="D8" s="11"/>
      <c r="E8" s="12" t="s">
        <v>11</v>
      </c>
      <c r="F8" s="12" t="n">
        <v>15</v>
      </c>
      <c r="G8" s="12" t="n">
        <v>1</v>
      </c>
      <c r="H8" s="13" t="n">
        <f aca="false">F8*G8/B8</f>
        <v>4.41696113074205E-005</v>
      </c>
      <c r="I8" s="12"/>
      <c r="J8" s="12"/>
      <c r="K8" s="14"/>
      <c r="L8" s="2"/>
      <c r="M8" s="2"/>
    </row>
    <row r="9" customFormat="false" ht="16" hidden="false" customHeight="false" outlineLevel="0" collapsed="false">
      <c r="A9" s="2" t="s">
        <v>13</v>
      </c>
      <c r="B9" s="2" t="n">
        <v>280000</v>
      </c>
      <c r="C9" s="2"/>
      <c r="D9" s="11"/>
      <c r="E9" s="12" t="s">
        <v>9</v>
      </c>
      <c r="F9" s="12" t="n">
        <v>50</v>
      </c>
      <c r="G9" s="12" t="n">
        <v>1</v>
      </c>
      <c r="H9" s="13" t="n">
        <f aca="false">F9*G9/B3</f>
        <v>0.000174978127734033</v>
      </c>
      <c r="I9" s="12"/>
      <c r="J9" s="12"/>
      <c r="K9" s="14"/>
      <c r="L9" s="2"/>
      <c r="M9" s="2"/>
    </row>
    <row r="10" customFormat="false" ht="17" hidden="false" customHeight="false" outlineLevel="0" collapsed="false">
      <c r="A10" s="2" t="s">
        <v>14</v>
      </c>
      <c r="B10" s="2" t="n">
        <v>160000</v>
      </c>
      <c r="C10" s="2"/>
      <c r="D10" s="15"/>
      <c r="E10" s="16" t="s">
        <v>6</v>
      </c>
      <c r="F10" s="16" t="n">
        <v>3</v>
      </c>
      <c r="G10" s="16" t="n">
        <v>1</v>
      </c>
      <c r="H10" s="17" t="n">
        <f aca="false">F10*G10/B2</f>
        <v>0.00020891364902507</v>
      </c>
      <c r="I10" s="16"/>
      <c r="J10" s="16"/>
      <c r="K10" s="18"/>
      <c r="L10" s="2"/>
      <c r="M10" s="2"/>
    </row>
    <row r="11" customFormat="false" ht="16" hidden="false" customHeight="false" outlineLevel="0" collapsed="false">
      <c r="A11" s="2"/>
      <c r="B11" s="2"/>
      <c r="C11" s="2"/>
      <c r="D11" s="19" t="s">
        <v>15</v>
      </c>
      <c r="E11" s="20" t="s">
        <v>6</v>
      </c>
      <c r="F11" s="20" t="n">
        <v>5</v>
      </c>
      <c r="G11" s="20" t="n">
        <v>0.66</v>
      </c>
      <c r="H11" s="21" t="n">
        <f aca="false">F11*G11/B2</f>
        <v>0.000229805013927577</v>
      </c>
      <c r="I11" s="21" t="n">
        <f aca="false">H11+H12+H13</f>
        <v>0.000639643146974316</v>
      </c>
      <c r="J11" s="20" t="s">
        <v>16</v>
      </c>
      <c r="K11" s="22" t="n">
        <f aca="false">I11*3</f>
        <v>0.00191892944092295</v>
      </c>
      <c r="L11" s="2" t="n">
        <v>0.66</v>
      </c>
      <c r="M11" s="2"/>
    </row>
    <row r="12" customFormat="false" ht="16" hidden="false" customHeight="false" outlineLevel="0" collapsed="false">
      <c r="A12" s="2" t="s">
        <v>17</v>
      </c>
      <c r="B12" s="2" t="n">
        <v>121907000</v>
      </c>
      <c r="C12" s="2"/>
      <c r="D12" s="23"/>
      <c r="E12" s="24" t="s">
        <v>9</v>
      </c>
      <c r="F12" s="24" t="n">
        <v>50</v>
      </c>
      <c r="G12" s="24" t="n">
        <v>0.81</v>
      </c>
      <c r="H12" s="25" t="n">
        <f aca="false">F12*G12/B3</f>
        <v>0.000141732283464567</v>
      </c>
      <c r="I12" s="24"/>
      <c r="J12" s="24"/>
      <c r="K12" s="26"/>
      <c r="L12" s="2" t="n">
        <v>0.81</v>
      </c>
      <c r="M12" s="2"/>
    </row>
    <row r="13" customFormat="false" ht="17" hidden="false" customHeight="false" outlineLevel="0" collapsed="false">
      <c r="A13" s="2"/>
      <c r="B13" s="2"/>
      <c r="C13" s="2"/>
      <c r="D13" s="27"/>
      <c r="E13" s="28" t="s">
        <v>6</v>
      </c>
      <c r="F13" s="28" t="n">
        <v>5</v>
      </c>
      <c r="G13" s="28" t="n">
        <v>0.77</v>
      </c>
      <c r="H13" s="29" t="n">
        <f aca="false">F13*G13/B2</f>
        <v>0.000268105849582173</v>
      </c>
      <c r="I13" s="28"/>
      <c r="J13" s="28"/>
      <c r="K13" s="30"/>
      <c r="L13" s="2" t="n">
        <v>0.77</v>
      </c>
      <c r="M13" s="2"/>
    </row>
    <row r="14" customFormat="false" ht="16" hidden="false" customHeight="false" outlineLevel="0" collapsed="false">
      <c r="A14" s="2"/>
      <c r="B14" s="2"/>
      <c r="C14" s="2"/>
      <c r="D14" s="31" t="s">
        <v>18</v>
      </c>
      <c r="E14" s="32" t="s">
        <v>6</v>
      </c>
      <c r="F14" s="32" t="n">
        <v>5</v>
      </c>
      <c r="G14" s="32" t="n">
        <v>0.88</v>
      </c>
      <c r="H14" s="33" t="n">
        <f aca="false">F14*G14/B2</f>
        <v>0.000306406685236769</v>
      </c>
      <c r="I14" s="33" t="n">
        <f aca="false">H14+H15+H16+H17+H18+H19+H20+H21+H22+H23+H24+H25+H26+H27</f>
        <v>0.00199772819140526</v>
      </c>
      <c r="J14" s="32" t="s">
        <v>8</v>
      </c>
      <c r="K14" s="34" t="n">
        <f aca="false">I14*1</f>
        <v>0.00199772819140526</v>
      </c>
      <c r="L14" s="2"/>
      <c r="M14" s="2"/>
    </row>
    <row r="15" customFormat="false" ht="16" hidden="false" customHeight="false" outlineLevel="0" collapsed="false">
      <c r="A15" s="2"/>
      <c r="B15" s="2"/>
      <c r="C15" s="2"/>
      <c r="D15" s="31"/>
      <c r="E15" s="32" t="s">
        <v>9</v>
      </c>
      <c r="F15" s="32" t="n">
        <v>50</v>
      </c>
      <c r="G15" s="32" t="n">
        <v>0.2</v>
      </c>
      <c r="H15" s="33" t="n">
        <f aca="false">F15*G15/B3</f>
        <v>3.49956255468066E-005</v>
      </c>
      <c r="I15" s="32"/>
      <c r="J15" s="32"/>
      <c r="K15" s="34"/>
      <c r="L15" s="2"/>
      <c r="M15" s="2"/>
    </row>
    <row r="16" customFormat="false" ht="16" hidden="false" customHeight="false" outlineLevel="0" collapsed="false">
      <c r="A16" s="2"/>
      <c r="B16" s="2"/>
      <c r="C16" s="2"/>
      <c r="D16" s="31"/>
      <c r="E16" s="32" t="s">
        <v>6</v>
      </c>
      <c r="F16" s="32" t="n">
        <v>5</v>
      </c>
      <c r="G16" s="32" t="n">
        <v>0.2</v>
      </c>
      <c r="H16" s="33" t="n">
        <f aca="false">F16*G16/B2</f>
        <v>6.96378830083565E-005</v>
      </c>
      <c r="I16" s="32"/>
      <c r="J16" s="32"/>
      <c r="K16" s="34"/>
      <c r="L16" s="2"/>
      <c r="M16" s="2"/>
    </row>
    <row r="17" customFormat="false" ht="16" hidden="false" customHeight="false" outlineLevel="0" collapsed="false">
      <c r="A17" s="2"/>
      <c r="B17" s="2"/>
      <c r="C17" s="2"/>
      <c r="D17" s="31"/>
      <c r="E17" s="32" t="s">
        <v>11</v>
      </c>
      <c r="F17" s="32" t="n">
        <v>25</v>
      </c>
      <c r="G17" s="32" t="n">
        <v>1</v>
      </c>
      <c r="H17" s="33" t="n">
        <f aca="false">F17*G17/B8</f>
        <v>7.36160188457008E-005</v>
      </c>
      <c r="I17" s="32"/>
      <c r="J17" s="32"/>
      <c r="K17" s="34"/>
      <c r="L17" s="2"/>
      <c r="M17" s="2"/>
    </row>
    <row r="18" customFormat="false" ht="16" hidden="false" customHeight="false" outlineLevel="0" collapsed="false">
      <c r="A18" s="2"/>
      <c r="B18" s="2"/>
      <c r="C18" s="2"/>
      <c r="D18" s="31"/>
      <c r="E18" s="32" t="s">
        <v>9</v>
      </c>
      <c r="F18" s="32" t="n">
        <v>25</v>
      </c>
      <c r="G18" s="32" t="n">
        <v>1</v>
      </c>
      <c r="H18" s="33" t="n">
        <f aca="false">F18*G18/B3</f>
        <v>8.74890638670166E-005</v>
      </c>
      <c r="I18" s="32"/>
      <c r="J18" s="32"/>
      <c r="K18" s="34"/>
      <c r="L18" s="2"/>
      <c r="M18" s="2"/>
    </row>
    <row r="19" customFormat="false" ht="16" hidden="false" customHeight="false" outlineLevel="0" collapsed="false">
      <c r="A19" s="2"/>
      <c r="B19" s="2"/>
      <c r="C19" s="2"/>
      <c r="D19" s="31"/>
      <c r="E19" s="32" t="s">
        <v>11</v>
      </c>
      <c r="F19" s="32" t="n">
        <v>15</v>
      </c>
      <c r="G19" s="32" t="n">
        <v>1</v>
      </c>
      <c r="H19" s="33" t="n">
        <f aca="false">F19*G19/B8</f>
        <v>4.41696113074205E-005</v>
      </c>
      <c r="I19" s="32"/>
      <c r="J19" s="32"/>
      <c r="K19" s="34"/>
      <c r="L19" s="2"/>
      <c r="M19" s="2"/>
    </row>
    <row r="20" customFormat="false" ht="16" hidden="false" customHeight="false" outlineLevel="0" collapsed="false">
      <c r="A20" s="2"/>
      <c r="B20" s="2"/>
      <c r="C20" s="2"/>
      <c r="D20" s="31"/>
      <c r="E20" s="32" t="s">
        <v>13</v>
      </c>
      <c r="F20" s="32" t="n">
        <v>60</v>
      </c>
      <c r="G20" s="32" t="n">
        <v>1</v>
      </c>
      <c r="H20" s="33" t="n">
        <f aca="false">F20*G20/B9</f>
        <v>0.000214285714285714</v>
      </c>
      <c r="I20" s="32"/>
      <c r="J20" s="32"/>
      <c r="K20" s="34"/>
      <c r="L20" s="2"/>
      <c r="M20" s="2"/>
    </row>
    <row r="21" customFormat="false" ht="16" hidden="false" customHeight="false" outlineLevel="0" collapsed="false">
      <c r="A21" s="2"/>
      <c r="B21" s="2"/>
      <c r="C21" s="2"/>
      <c r="D21" s="31"/>
      <c r="E21" s="32" t="s">
        <v>11</v>
      </c>
      <c r="F21" s="32" t="n">
        <v>15</v>
      </c>
      <c r="G21" s="32" t="n">
        <v>1</v>
      </c>
      <c r="H21" s="33" t="n">
        <f aca="false">F21*G21/B8</f>
        <v>4.41696113074205E-005</v>
      </c>
      <c r="I21" s="32"/>
      <c r="J21" s="32"/>
      <c r="K21" s="34"/>
      <c r="L21" s="2"/>
      <c r="M21" s="2"/>
    </row>
    <row r="22" customFormat="false" ht="16" hidden="false" customHeight="false" outlineLevel="0" collapsed="false">
      <c r="A22" s="2"/>
      <c r="B22" s="2"/>
      <c r="C22" s="2"/>
      <c r="D22" s="31"/>
      <c r="E22" s="32" t="s">
        <v>12</v>
      </c>
      <c r="F22" s="32" t="n">
        <v>3900</v>
      </c>
      <c r="G22" s="32" t="n">
        <v>1</v>
      </c>
      <c r="H22" s="33" t="n">
        <f aca="false">F22*G22/B5</f>
        <v>0.000297165498323682</v>
      </c>
      <c r="I22" s="32"/>
      <c r="J22" s="32"/>
      <c r="K22" s="34"/>
      <c r="L22" s="2"/>
      <c r="M22" s="2"/>
    </row>
    <row r="23" customFormat="false" ht="16" hidden="false" customHeight="false" outlineLevel="0" collapsed="false">
      <c r="A23" s="2"/>
      <c r="B23" s="2"/>
      <c r="C23" s="2"/>
      <c r="D23" s="31"/>
      <c r="E23" s="32" t="s">
        <v>11</v>
      </c>
      <c r="F23" s="32" t="n">
        <v>15</v>
      </c>
      <c r="G23" s="32" t="n">
        <v>1</v>
      </c>
      <c r="H23" s="33" t="n">
        <f aca="false">F23*G23/B8</f>
        <v>4.41696113074205E-005</v>
      </c>
      <c r="I23" s="32"/>
      <c r="J23" s="32"/>
      <c r="K23" s="34"/>
      <c r="L23" s="2"/>
      <c r="M23" s="2"/>
    </row>
    <row r="24" customFormat="false" ht="16" hidden="false" customHeight="false" outlineLevel="0" collapsed="false">
      <c r="A24" s="2"/>
      <c r="B24" s="2"/>
      <c r="C24" s="2"/>
      <c r="D24" s="31"/>
      <c r="E24" s="32" t="s">
        <v>13</v>
      </c>
      <c r="F24" s="32" t="n">
        <v>60</v>
      </c>
      <c r="G24" s="32" t="n">
        <v>1</v>
      </c>
      <c r="H24" s="33" t="n">
        <f aca="false">F24*G24/B9</f>
        <v>0.000214285714285714</v>
      </c>
      <c r="I24" s="32"/>
      <c r="J24" s="32"/>
      <c r="K24" s="34"/>
      <c r="L24" s="2"/>
      <c r="M24" s="2"/>
    </row>
    <row r="25" customFormat="false" ht="16" hidden="false" customHeight="false" outlineLevel="0" collapsed="false">
      <c r="A25" s="2"/>
      <c r="B25" s="2"/>
      <c r="C25" s="2"/>
      <c r="D25" s="31"/>
      <c r="E25" s="32" t="s">
        <v>11</v>
      </c>
      <c r="F25" s="32" t="n">
        <v>15</v>
      </c>
      <c r="G25" s="32" t="n">
        <v>1</v>
      </c>
      <c r="H25" s="33" t="n">
        <f aca="false">F25*G25/B8</f>
        <v>4.41696113074205E-005</v>
      </c>
      <c r="I25" s="32"/>
      <c r="J25" s="32"/>
      <c r="K25" s="34"/>
      <c r="L25" s="2"/>
      <c r="M25" s="2"/>
    </row>
    <row r="26" customFormat="false" ht="16" hidden="false" customHeight="false" outlineLevel="0" collapsed="false">
      <c r="A26" s="2"/>
      <c r="B26" s="2"/>
      <c r="C26" s="2"/>
      <c r="D26" s="31"/>
      <c r="E26" s="32" t="s">
        <v>6</v>
      </c>
      <c r="F26" s="32" t="n">
        <v>5</v>
      </c>
      <c r="G26" s="32" t="n">
        <v>1</v>
      </c>
      <c r="H26" s="33" t="n">
        <f aca="false">F26*G26/B2</f>
        <v>0.000348189415041783</v>
      </c>
      <c r="I26" s="32"/>
      <c r="J26" s="32"/>
      <c r="K26" s="34"/>
      <c r="L26" s="2"/>
      <c r="M26" s="2"/>
    </row>
    <row r="27" customFormat="false" ht="17" hidden="false" customHeight="false" outlineLevel="0" collapsed="false">
      <c r="A27" s="2"/>
      <c r="B27" s="2"/>
      <c r="C27" s="2"/>
      <c r="D27" s="35"/>
      <c r="E27" s="36" t="s">
        <v>9</v>
      </c>
      <c r="F27" s="36" t="n">
        <v>50</v>
      </c>
      <c r="G27" s="36" t="n">
        <v>1</v>
      </c>
      <c r="H27" s="37" t="n">
        <f aca="false">F27*G27/B3</f>
        <v>0.000174978127734033</v>
      </c>
      <c r="I27" s="36"/>
      <c r="J27" s="36"/>
      <c r="K27" s="38"/>
      <c r="L27" s="2"/>
      <c r="M27" s="2"/>
    </row>
    <row r="28" customFormat="false" ht="16" hidden="false" customHeight="false" outlineLevel="0" collapsed="false">
      <c r="A28" s="2"/>
      <c r="B28" s="2"/>
      <c r="C28" s="2"/>
      <c r="D28" s="2"/>
      <c r="E28" s="2"/>
      <c r="F28" s="2"/>
      <c r="G28" s="2"/>
      <c r="H28" s="39"/>
      <c r="I28" s="2"/>
      <c r="J28" s="2"/>
      <c r="K28" s="40" t="n">
        <f aca="false">K2+K11+K14</f>
        <v>0.00504921201871646</v>
      </c>
      <c r="L28" s="2"/>
      <c r="M28" s="2"/>
      <c r="N28" s="2"/>
    </row>
    <row r="29" customFormat="false" ht="16" hidden="false" customHeight="false" outlineLevel="0" collapsed="false">
      <c r="A29" s="2"/>
      <c r="B29" s="2"/>
      <c r="C29" s="2"/>
      <c r="D29" s="2"/>
      <c r="E29" s="2"/>
      <c r="F29" s="2"/>
      <c r="G29" s="2"/>
      <c r="H29" s="39"/>
      <c r="I29" s="2"/>
      <c r="J29" s="2"/>
      <c r="K29" s="2"/>
      <c r="L29" s="2"/>
      <c r="M29" s="2"/>
    </row>
    <row r="30" customFormat="false" ht="16" hidden="false" customHeight="false" outlineLevel="0" collapsed="false">
      <c r="A30" s="2"/>
      <c r="B30" s="2"/>
      <c r="C30" s="2"/>
      <c r="D30" s="2"/>
      <c r="E30" s="2"/>
      <c r="F30" s="2"/>
      <c r="G30" s="2"/>
      <c r="H30" s="39"/>
      <c r="I30" s="2"/>
      <c r="J30" s="2"/>
      <c r="K30" s="2"/>
      <c r="L30" s="2"/>
      <c r="M30" s="2"/>
    </row>
    <row r="31" customFormat="false" ht="17" hidden="false" customHeight="false" outlineLevel="0" collapsed="false">
      <c r="A31" s="2"/>
      <c r="B31" s="2"/>
      <c r="C31" s="2"/>
      <c r="D31" s="2"/>
      <c r="E31" s="2"/>
      <c r="F31" s="2"/>
      <c r="G31" s="2"/>
      <c r="H31" s="39"/>
      <c r="I31" s="2"/>
      <c r="J31" s="2"/>
      <c r="K31" s="2"/>
      <c r="L31" s="2"/>
      <c r="M31" s="2"/>
    </row>
    <row r="32" customFormat="false" ht="17" hidden="false" customHeight="false" outlineLevel="0" collapsed="false">
      <c r="A32" s="2"/>
      <c r="B32" s="2"/>
      <c r="C32" s="2"/>
      <c r="D32" s="3" t="s">
        <v>19</v>
      </c>
      <c r="E32" s="4" t="s">
        <v>3</v>
      </c>
      <c r="F32" s="4" t="s">
        <v>4</v>
      </c>
      <c r="G32" s="4" t="s">
        <v>5</v>
      </c>
      <c r="H32" s="5" t="s">
        <v>0</v>
      </c>
      <c r="I32" s="4"/>
      <c r="J32" s="4"/>
      <c r="K32" s="6"/>
      <c r="L32" s="2"/>
      <c r="M32" s="2"/>
    </row>
    <row r="33" customFormat="false" ht="16" hidden="false" customHeight="false" outlineLevel="0" collapsed="false">
      <c r="A33" s="2"/>
      <c r="B33" s="2"/>
      <c r="C33" s="2"/>
      <c r="D33" s="7" t="s">
        <v>7</v>
      </c>
      <c r="E33" s="8" t="s">
        <v>9</v>
      </c>
      <c r="F33" s="8" t="n">
        <v>12.5</v>
      </c>
      <c r="G33" s="8" t="n">
        <v>1</v>
      </c>
      <c r="H33" s="9" t="n">
        <f aca="false">F33*G33/B3</f>
        <v>4.37445319335083E-005</v>
      </c>
      <c r="I33" s="9" t="n">
        <f aca="false">H33+H34+H35+H36+H37+H38+H39+H40+H41+H42</f>
        <v>0.000932388721730362</v>
      </c>
      <c r="J33" s="8" t="s">
        <v>8</v>
      </c>
      <c r="K33" s="10" t="n">
        <f aca="false">I33*1</f>
        <v>0.000932388721730362</v>
      </c>
      <c r="L33" s="2"/>
      <c r="M33" s="2"/>
    </row>
    <row r="34" customFormat="false" ht="16" hidden="false" customHeight="false" outlineLevel="0" collapsed="false">
      <c r="A34" s="2"/>
      <c r="B34" s="2"/>
      <c r="C34" s="2"/>
      <c r="D34" s="11"/>
      <c r="E34" s="12" t="s">
        <v>11</v>
      </c>
      <c r="F34" s="12" t="n">
        <v>15</v>
      </c>
      <c r="G34" s="12" t="n">
        <v>1</v>
      </c>
      <c r="H34" s="13" t="n">
        <f aca="false">F34*G34/B8</f>
        <v>4.41696113074205E-005</v>
      </c>
      <c r="I34" s="12"/>
      <c r="J34" s="12"/>
      <c r="K34" s="14"/>
      <c r="L34" s="2"/>
      <c r="M34" s="2"/>
    </row>
    <row r="35" customFormat="false" ht="16" hidden="false" customHeight="false" outlineLevel="0" collapsed="false">
      <c r="A35" s="2"/>
      <c r="B35" s="2"/>
      <c r="C35" s="2"/>
      <c r="D35" s="11"/>
      <c r="E35" s="12" t="s">
        <v>10</v>
      </c>
      <c r="F35" s="12" t="n">
        <v>1000</v>
      </c>
      <c r="G35" s="12" t="n">
        <v>1</v>
      </c>
      <c r="H35" s="13" t="n">
        <f aca="false">F35*G35/B4</f>
        <v>7.25268349289237E-005</v>
      </c>
      <c r="I35" s="12"/>
      <c r="J35" s="12"/>
      <c r="K35" s="14"/>
      <c r="L35" s="2"/>
      <c r="M35" s="2"/>
    </row>
    <row r="36" customFormat="false" ht="16" hidden="false" customHeight="false" outlineLevel="0" collapsed="false">
      <c r="A36" s="2"/>
      <c r="B36" s="2"/>
      <c r="C36" s="2"/>
      <c r="D36" s="11"/>
      <c r="E36" s="12" t="s">
        <v>11</v>
      </c>
      <c r="F36" s="12" t="n">
        <v>15</v>
      </c>
      <c r="G36" s="12" t="n">
        <v>1</v>
      </c>
      <c r="H36" s="13" t="n">
        <f aca="false">F36*G36/B8</f>
        <v>4.41696113074205E-005</v>
      </c>
      <c r="I36" s="12"/>
      <c r="J36" s="12"/>
      <c r="K36" s="14"/>
      <c r="L36" s="2"/>
      <c r="M36" s="2"/>
    </row>
    <row r="37" customFormat="false" ht="16" hidden="false" customHeight="false" outlineLevel="0" collapsed="false">
      <c r="A37" s="2"/>
      <c r="B37" s="2"/>
      <c r="C37" s="2"/>
      <c r="D37" s="11"/>
      <c r="E37" s="12" t="s">
        <v>9</v>
      </c>
      <c r="F37" s="12" t="n">
        <v>12.5</v>
      </c>
      <c r="G37" s="12" t="n">
        <v>1</v>
      </c>
      <c r="H37" s="13" t="n">
        <f aca="false">F37*G37/B3</f>
        <v>4.37445319335083E-005</v>
      </c>
      <c r="I37" s="12"/>
      <c r="J37" s="12"/>
      <c r="K37" s="14"/>
      <c r="L37" s="2"/>
      <c r="M37" s="2"/>
    </row>
    <row r="38" customFormat="false" ht="16" hidden="false" customHeight="false" outlineLevel="0" collapsed="false">
      <c r="A38" s="2"/>
      <c r="B38" s="2"/>
      <c r="C38" s="2"/>
      <c r="D38" s="11"/>
      <c r="E38" s="12" t="s">
        <v>11</v>
      </c>
      <c r="F38" s="12" t="n">
        <v>15</v>
      </c>
      <c r="G38" s="12" t="n">
        <v>1</v>
      </c>
      <c r="H38" s="13" t="n">
        <f aca="false">F38*G38/B8</f>
        <v>4.41696113074205E-005</v>
      </c>
      <c r="I38" s="12"/>
      <c r="J38" s="12"/>
      <c r="K38" s="14"/>
      <c r="L38" s="2"/>
      <c r="M38" s="2"/>
    </row>
    <row r="39" customFormat="false" ht="16" hidden="false" customHeight="false" outlineLevel="0" collapsed="false">
      <c r="A39" s="2"/>
      <c r="B39" s="2"/>
      <c r="C39" s="2"/>
      <c r="D39" s="11"/>
      <c r="E39" s="12" t="s">
        <v>10</v>
      </c>
      <c r="F39" s="12" t="n">
        <v>1000</v>
      </c>
      <c r="G39" s="12" t="n">
        <v>1</v>
      </c>
      <c r="H39" s="13" t="n">
        <f aca="false">F39*G39/B4</f>
        <v>7.25268349289237E-005</v>
      </c>
      <c r="I39" s="12"/>
      <c r="J39" s="12"/>
      <c r="K39" s="14"/>
      <c r="L39" s="2"/>
      <c r="M39" s="2"/>
    </row>
    <row r="40" customFormat="false" ht="16" hidden="false" customHeight="false" outlineLevel="0" collapsed="false">
      <c r="A40" s="2"/>
      <c r="B40" s="2"/>
      <c r="C40" s="2"/>
      <c r="D40" s="11"/>
      <c r="E40" s="12" t="s">
        <v>11</v>
      </c>
      <c r="F40" s="12" t="n">
        <v>15</v>
      </c>
      <c r="G40" s="12" t="n">
        <v>1</v>
      </c>
      <c r="H40" s="13" t="n">
        <f aca="false">F40*G40/B8</f>
        <v>4.41696113074205E-005</v>
      </c>
      <c r="I40" s="12"/>
      <c r="J40" s="12"/>
      <c r="K40" s="14"/>
      <c r="L40" s="2"/>
      <c r="M40" s="2"/>
    </row>
    <row r="41" customFormat="false" ht="16" hidden="false" customHeight="false" outlineLevel="0" collapsed="false">
      <c r="A41" s="2"/>
      <c r="B41" s="2"/>
      <c r="C41" s="2"/>
      <c r="D41" s="11"/>
      <c r="E41" s="12" t="s">
        <v>9</v>
      </c>
      <c r="F41" s="12" t="n">
        <v>50</v>
      </c>
      <c r="G41" s="12" t="n">
        <v>1</v>
      </c>
      <c r="H41" s="13" t="n">
        <f aca="false">F41*G41/B3</f>
        <v>0.000174978127734033</v>
      </c>
      <c r="I41" s="12"/>
      <c r="J41" s="12"/>
      <c r="K41" s="14"/>
      <c r="L41" s="2"/>
      <c r="M41" s="2"/>
    </row>
    <row r="42" customFormat="false" ht="17" hidden="false" customHeight="false" outlineLevel="0" collapsed="false">
      <c r="A42" s="2"/>
      <c r="B42" s="2"/>
      <c r="C42" s="2"/>
      <c r="D42" s="15"/>
      <c r="E42" s="16" t="s">
        <v>6</v>
      </c>
      <c r="F42" s="16" t="n">
        <v>5</v>
      </c>
      <c r="G42" s="16" t="n">
        <v>1</v>
      </c>
      <c r="H42" s="17" t="n">
        <f aca="false">F42*G42/B2</f>
        <v>0.000348189415041783</v>
      </c>
      <c r="I42" s="16"/>
      <c r="J42" s="16"/>
      <c r="K42" s="18"/>
      <c r="L42" s="2"/>
      <c r="M42" s="2"/>
    </row>
    <row r="43" customFormat="false" ht="16" hidden="false" customHeight="false" outlineLevel="0" collapsed="false">
      <c r="A43" s="2"/>
      <c r="B43" s="2"/>
      <c r="C43" s="2" t="n">
        <v>0.66</v>
      </c>
      <c r="D43" s="19" t="s">
        <v>15</v>
      </c>
      <c r="E43" s="20" t="s">
        <v>6</v>
      </c>
      <c r="F43" s="20" t="n">
        <v>5</v>
      </c>
      <c r="G43" s="20" t="n">
        <v>0.66</v>
      </c>
      <c r="H43" s="21" t="n">
        <f aca="false">F43*G43/B2</f>
        <v>0.000229805013927577</v>
      </c>
      <c r="I43" s="21" t="n">
        <f aca="false">H43+H44+H45</f>
        <v>0.000639643146974316</v>
      </c>
      <c r="J43" s="20" t="s">
        <v>16</v>
      </c>
      <c r="K43" s="22" t="n">
        <f aca="false">I43*3</f>
        <v>0.00191892944092295</v>
      </c>
      <c r="L43" s="2"/>
      <c r="M43" s="2"/>
    </row>
    <row r="44" customFormat="false" ht="16" hidden="false" customHeight="false" outlineLevel="0" collapsed="false">
      <c r="A44" s="2"/>
      <c r="B44" s="2"/>
      <c r="C44" s="2" t="n">
        <v>0.81</v>
      </c>
      <c r="D44" s="23"/>
      <c r="E44" s="24" t="s">
        <v>9</v>
      </c>
      <c r="F44" s="24" t="n">
        <v>50</v>
      </c>
      <c r="G44" s="24" t="n">
        <v>0.81</v>
      </c>
      <c r="H44" s="25" t="n">
        <f aca="false">F44*G44/B3</f>
        <v>0.000141732283464567</v>
      </c>
      <c r="I44" s="24"/>
      <c r="J44" s="24"/>
      <c r="K44" s="26"/>
      <c r="L44" s="2"/>
      <c r="M44" s="2"/>
    </row>
    <row r="45" customFormat="false" ht="17" hidden="false" customHeight="false" outlineLevel="0" collapsed="false">
      <c r="A45" s="2"/>
      <c r="B45" s="2"/>
      <c r="C45" s="2" t="n">
        <v>0.77</v>
      </c>
      <c r="D45" s="27"/>
      <c r="E45" s="28" t="s">
        <v>6</v>
      </c>
      <c r="F45" s="28" t="n">
        <v>5</v>
      </c>
      <c r="G45" s="28" t="n">
        <v>0.77</v>
      </c>
      <c r="H45" s="29" t="n">
        <f aca="false">F45*G45/B2</f>
        <v>0.000268105849582173</v>
      </c>
      <c r="I45" s="28"/>
      <c r="J45" s="28"/>
      <c r="K45" s="30"/>
      <c r="L45" s="2"/>
      <c r="M45" s="2"/>
    </row>
    <row r="46" customFormat="false" ht="16" hidden="false" customHeight="false" outlineLevel="0" collapsed="false">
      <c r="A46" s="2"/>
      <c r="B46" s="2"/>
      <c r="C46" s="2"/>
      <c r="D46" s="31" t="s">
        <v>18</v>
      </c>
      <c r="E46" s="32" t="s">
        <v>6</v>
      </c>
      <c r="F46" s="32" t="n">
        <v>5</v>
      </c>
      <c r="G46" s="32" t="n">
        <v>0.88</v>
      </c>
      <c r="H46" s="33" t="n">
        <f aca="false">F46*G46/B2</f>
        <v>0.000306406685236769</v>
      </c>
      <c r="I46" s="33" t="n">
        <f aca="false">H46+H47+H48+H49+H50+H51+H52+H53+H54+H55+H56+H57+H58+H59</f>
        <v>0.00160584313615935</v>
      </c>
      <c r="J46" s="32" t="s">
        <v>8</v>
      </c>
      <c r="K46" s="34" t="n">
        <f aca="false">I46*1</f>
        <v>0.00160584313615935</v>
      </c>
      <c r="L46" s="2"/>
      <c r="M46" s="2"/>
    </row>
    <row r="47" customFormat="false" ht="16" hidden="false" customHeight="false" outlineLevel="0" collapsed="false">
      <c r="A47" s="2"/>
      <c r="B47" s="2"/>
      <c r="C47" s="2"/>
      <c r="D47" s="31"/>
      <c r="E47" s="32" t="s">
        <v>9</v>
      </c>
      <c r="F47" s="32" t="n">
        <v>50</v>
      </c>
      <c r="G47" s="32" t="n">
        <v>0.2</v>
      </c>
      <c r="H47" s="33" t="n">
        <f aca="false">F47*G47/B3</f>
        <v>3.49956255468066E-005</v>
      </c>
      <c r="I47" s="32"/>
      <c r="J47" s="32"/>
      <c r="K47" s="34"/>
      <c r="L47" s="2"/>
      <c r="M47" s="2"/>
    </row>
    <row r="48" customFormat="false" ht="16" hidden="false" customHeight="false" outlineLevel="0" collapsed="false">
      <c r="A48" s="2"/>
      <c r="B48" s="2"/>
      <c r="C48" s="2"/>
      <c r="D48" s="31"/>
      <c r="E48" s="32" t="s">
        <v>6</v>
      </c>
      <c r="F48" s="32" t="n">
        <v>5</v>
      </c>
      <c r="G48" s="32" t="n">
        <v>0.2</v>
      </c>
      <c r="H48" s="33" t="n">
        <f aca="false">F48*G48/B2</f>
        <v>6.96378830083565E-005</v>
      </c>
      <c r="I48" s="32"/>
      <c r="J48" s="32"/>
      <c r="K48" s="34"/>
      <c r="L48" s="2"/>
      <c r="M48" s="2"/>
    </row>
    <row r="49" customFormat="false" ht="16" hidden="false" customHeight="false" outlineLevel="0" collapsed="false">
      <c r="A49" s="2"/>
      <c r="B49" s="2"/>
      <c r="C49" s="2"/>
      <c r="D49" s="31"/>
      <c r="E49" s="32" t="s">
        <v>11</v>
      </c>
      <c r="F49" s="32" t="n">
        <v>25</v>
      </c>
      <c r="G49" s="32" t="n">
        <v>1</v>
      </c>
      <c r="H49" s="33" t="n">
        <f aca="false">F49*G49/B8</f>
        <v>7.36160188457008E-005</v>
      </c>
      <c r="I49" s="32"/>
      <c r="J49" s="32"/>
      <c r="K49" s="34"/>
      <c r="L49" s="2"/>
      <c r="M49" s="2"/>
    </row>
    <row r="50" customFormat="false" ht="16" hidden="false" customHeight="false" outlineLevel="0" collapsed="false">
      <c r="A50" s="2"/>
      <c r="B50" s="2"/>
      <c r="C50" s="2"/>
      <c r="D50" s="31"/>
      <c r="E50" s="32" t="s">
        <v>9</v>
      </c>
      <c r="F50" s="32" t="n">
        <v>25</v>
      </c>
      <c r="G50" s="32" t="n">
        <v>1</v>
      </c>
      <c r="H50" s="33" t="n">
        <f aca="false">F50*G50/B3</f>
        <v>8.74890638670166E-005</v>
      </c>
      <c r="I50" s="32"/>
      <c r="J50" s="32"/>
      <c r="K50" s="34"/>
      <c r="L50" s="2"/>
      <c r="M50" s="2"/>
    </row>
    <row r="51" customFormat="false" ht="16" hidden="false" customHeight="false" outlineLevel="0" collapsed="false">
      <c r="A51" s="2"/>
      <c r="B51" s="2"/>
      <c r="C51" s="2"/>
      <c r="D51" s="31"/>
      <c r="E51" s="32" t="s">
        <v>11</v>
      </c>
      <c r="F51" s="32" t="n">
        <v>15</v>
      </c>
      <c r="G51" s="32" t="n">
        <v>1</v>
      </c>
      <c r="H51" s="33" t="n">
        <f aca="false">F51*G51/B8</f>
        <v>4.41696113074205E-005</v>
      </c>
      <c r="I51" s="32"/>
      <c r="J51" s="32"/>
      <c r="K51" s="34"/>
      <c r="L51" s="2"/>
      <c r="M51" s="2"/>
    </row>
    <row r="52" customFormat="false" ht="16" hidden="false" customHeight="false" outlineLevel="0" collapsed="false">
      <c r="A52" s="2"/>
      <c r="B52" s="2"/>
      <c r="C52" s="2"/>
      <c r="D52" s="31"/>
      <c r="E52" s="32" t="s">
        <v>10</v>
      </c>
      <c r="F52" s="32" t="n">
        <v>2000</v>
      </c>
      <c r="G52" s="32" t="n">
        <v>1</v>
      </c>
      <c r="H52" s="33" t="n">
        <f aca="false">F52*G52/B4</f>
        <v>0.000145053669857847</v>
      </c>
      <c r="I52" s="32"/>
      <c r="J52" s="32"/>
      <c r="K52" s="34"/>
      <c r="L52" s="2"/>
      <c r="M52" s="2"/>
    </row>
    <row r="53" customFormat="false" ht="16" hidden="false" customHeight="false" outlineLevel="0" collapsed="false">
      <c r="A53" s="2"/>
      <c r="B53" s="2"/>
      <c r="C53" s="2"/>
      <c r="D53" s="31"/>
      <c r="E53" s="32" t="s">
        <v>11</v>
      </c>
      <c r="F53" s="32" t="n">
        <v>15</v>
      </c>
      <c r="G53" s="32" t="n">
        <v>1</v>
      </c>
      <c r="H53" s="33" t="n">
        <f aca="false">F53*G53/B8</f>
        <v>4.41696113074205E-005</v>
      </c>
      <c r="I53" s="32"/>
      <c r="J53" s="32"/>
      <c r="K53" s="34"/>
      <c r="L53" s="2"/>
      <c r="M53" s="2"/>
    </row>
    <row r="54" customFormat="false" ht="16" hidden="false" customHeight="false" outlineLevel="0" collapsed="false">
      <c r="A54" s="2"/>
      <c r="B54" s="2"/>
      <c r="C54" s="2"/>
      <c r="D54" s="31"/>
      <c r="E54" s="32" t="s">
        <v>9</v>
      </c>
      <c r="F54" s="32" t="n">
        <v>12.5</v>
      </c>
      <c r="G54" s="32" t="n">
        <v>1</v>
      </c>
      <c r="H54" s="33" t="n">
        <f aca="false">F54*G54/B3</f>
        <v>4.37445319335083E-005</v>
      </c>
      <c r="I54" s="32"/>
      <c r="J54" s="32"/>
      <c r="K54" s="34"/>
      <c r="L54" s="2"/>
      <c r="M54" s="2"/>
    </row>
    <row r="55" customFormat="false" ht="16" hidden="false" customHeight="false" outlineLevel="0" collapsed="false">
      <c r="A55" s="2"/>
      <c r="B55" s="2"/>
      <c r="C55" s="2"/>
      <c r="D55" s="31"/>
      <c r="E55" s="32" t="s">
        <v>11</v>
      </c>
      <c r="F55" s="32" t="n">
        <v>15</v>
      </c>
      <c r="G55" s="32" t="n">
        <v>1</v>
      </c>
      <c r="H55" s="33" t="n">
        <f aca="false">F55*G55/B8</f>
        <v>4.41696113074205E-005</v>
      </c>
      <c r="I55" s="32"/>
      <c r="J55" s="32"/>
      <c r="K55" s="34"/>
      <c r="L55" s="2"/>
      <c r="M55" s="2"/>
    </row>
    <row r="56" customFormat="false" ht="16" hidden="false" customHeight="false" outlineLevel="0" collapsed="false">
      <c r="A56" s="2"/>
      <c r="B56" s="2"/>
      <c r="C56" s="2"/>
      <c r="D56" s="31"/>
      <c r="E56" s="32" t="s">
        <v>10</v>
      </c>
      <c r="F56" s="32" t="n">
        <v>2000</v>
      </c>
      <c r="G56" s="32" t="n">
        <v>1</v>
      </c>
      <c r="H56" s="33" t="n">
        <f aca="false">F56*G56/B4</f>
        <v>0.000145053669857847</v>
      </c>
      <c r="I56" s="32"/>
      <c r="J56" s="32"/>
      <c r="K56" s="34"/>
      <c r="L56" s="2"/>
      <c r="M56" s="2"/>
    </row>
    <row r="57" customFormat="false" ht="16" hidden="false" customHeight="false" outlineLevel="0" collapsed="false">
      <c r="A57" s="2"/>
      <c r="B57" s="2"/>
      <c r="C57" s="2"/>
      <c r="D57" s="31"/>
      <c r="E57" s="32" t="s">
        <v>11</v>
      </c>
      <c r="F57" s="32" t="n">
        <v>15</v>
      </c>
      <c r="G57" s="32" t="n">
        <v>1</v>
      </c>
      <c r="H57" s="33" t="n">
        <f aca="false">F57*G57/B8</f>
        <v>4.41696113074205E-005</v>
      </c>
      <c r="I57" s="32"/>
      <c r="J57" s="32"/>
      <c r="K57" s="34"/>
      <c r="L57" s="2"/>
      <c r="M57" s="2"/>
    </row>
    <row r="58" customFormat="false" ht="16" hidden="false" customHeight="false" outlineLevel="0" collapsed="false">
      <c r="A58" s="2"/>
      <c r="B58" s="2"/>
      <c r="C58" s="2"/>
      <c r="D58" s="31"/>
      <c r="E58" s="32" t="s">
        <v>6</v>
      </c>
      <c r="F58" s="32" t="n">
        <v>5</v>
      </c>
      <c r="G58" s="32" t="n">
        <v>1</v>
      </c>
      <c r="H58" s="33" t="n">
        <f aca="false">F58*G58/B2</f>
        <v>0.000348189415041783</v>
      </c>
      <c r="I58" s="32"/>
      <c r="J58" s="32"/>
      <c r="K58" s="34"/>
      <c r="L58" s="2"/>
      <c r="M58" s="2"/>
    </row>
    <row r="59" customFormat="false" ht="17" hidden="false" customHeight="false" outlineLevel="0" collapsed="false">
      <c r="A59" s="2"/>
      <c r="B59" s="2"/>
      <c r="C59" s="2"/>
      <c r="D59" s="35"/>
      <c r="E59" s="36" t="s">
        <v>9</v>
      </c>
      <c r="F59" s="36" t="n">
        <v>50</v>
      </c>
      <c r="G59" s="36" t="n">
        <v>1</v>
      </c>
      <c r="H59" s="37" t="n">
        <f aca="false">F59*G59/B3</f>
        <v>0.000174978127734033</v>
      </c>
      <c r="I59" s="36"/>
      <c r="J59" s="36"/>
      <c r="K59" s="38"/>
      <c r="L59" s="2"/>
      <c r="M59" s="2"/>
    </row>
    <row r="60" customFormat="false" ht="16" hidden="false" customHeight="false" outlineLevel="0" collapsed="false">
      <c r="A60" s="2"/>
      <c r="B60" s="2"/>
      <c r="C60" s="2"/>
      <c r="D60" s="2"/>
      <c r="E60" s="2"/>
      <c r="F60" s="2"/>
      <c r="G60" s="2"/>
      <c r="H60" s="39"/>
      <c r="I60" s="2"/>
      <c r="J60" s="2"/>
      <c r="K60" s="40" t="n">
        <f aca="false">K33+K43+K46</f>
        <v>0.00445716129881266</v>
      </c>
      <c r="L60" s="2"/>
      <c r="M60" s="2"/>
    </row>
    <row r="61" customFormat="false" ht="16" hidden="false" customHeight="false" outlineLevel="0" collapsed="false">
      <c r="A61" s="2"/>
      <c r="B61" s="2"/>
      <c r="C61" s="2"/>
      <c r="D61" s="2"/>
      <c r="E61" s="2"/>
      <c r="F61" s="2"/>
      <c r="G61" s="2"/>
      <c r="H61" s="39"/>
      <c r="I61" s="2"/>
      <c r="J61" s="2"/>
      <c r="K61" s="2"/>
      <c r="L61" s="2"/>
      <c r="M61" s="2"/>
    </row>
    <row r="62" customFormat="false" ht="16" hidden="false" customHeight="false" outlineLevel="0" collapsed="false">
      <c r="A62" s="2"/>
      <c r="B62" s="2"/>
      <c r="C62" s="2"/>
      <c r="D62" s="2"/>
      <c r="E62" s="2"/>
      <c r="F62" s="2"/>
      <c r="G62" s="2"/>
      <c r="H62" s="39"/>
      <c r="I62" s="2"/>
      <c r="J62" s="2"/>
      <c r="K62" s="2"/>
      <c r="L62" s="2"/>
      <c r="M62" s="2"/>
    </row>
    <row r="63" customFormat="false" ht="16" hidden="false" customHeight="false" outlineLevel="0" collapsed="false">
      <c r="A63" s="2"/>
      <c r="B63" s="2"/>
      <c r="C63" s="2"/>
      <c r="D63" s="2"/>
      <c r="E63" s="2"/>
      <c r="F63" s="2"/>
      <c r="G63" s="2"/>
      <c r="H63" s="39"/>
      <c r="I63" s="2"/>
      <c r="J63" s="2"/>
      <c r="K63" s="2"/>
      <c r="L63" s="2"/>
      <c r="M63" s="2"/>
    </row>
    <row r="64" customFormat="false" ht="16" hidden="false" customHeight="false" outlineLevel="0" collapsed="false">
      <c r="A64" s="2"/>
      <c r="B64" s="2"/>
      <c r="C64" s="2"/>
      <c r="D64" s="40" t="s">
        <v>20</v>
      </c>
      <c r="E64" s="2" t="s">
        <v>3</v>
      </c>
      <c r="F64" s="2" t="s">
        <v>4</v>
      </c>
      <c r="G64" s="2" t="s">
        <v>5</v>
      </c>
      <c r="H64" s="39" t="s">
        <v>0</v>
      </c>
      <c r="I64" s="2"/>
      <c r="J64" s="2"/>
      <c r="K64" s="2"/>
      <c r="L64" s="2"/>
      <c r="M64" s="2"/>
    </row>
    <row r="65" customFormat="false" ht="16" hidden="false" customHeight="false" outlineLevel="0" collapsed="false">
      <c r="A65" s="2"/>
      <c r="B65" s="2"/>
      <c r="C65" s="2"/>
      <c r="D65" s="2" t="s">
        <v>7</v>
      </c>
      <c r="E65" s="2" t="s">
        <v>13</v>
      </c>
      <c r="F65" s="2" t="n">
        <v>70</v>
      </c>
      <c r="G65" s="2" t="n">
        <v>1</v>
      </c>
      <c r="H65" s="39" t="n">
        <v>0.00025</v>
      </c>
      <c r="I65" s="2" t="n">
        <v>0.0008593843</v>
      </c>
      <c r="J65" s="2" t="s">
        <v>8</v>
      </c>
      <c r="K65" s="2" t="n">
        <v>0.0008593843</v>
      </c>
      <c r="L65" s="2"/>
      <c r="M65" s="2"/>
    </row>
    <row r="66" customFormat="false" ht="16" hidden="false" customHeight="false" outlineLevel="0" collapsed="false">
      <c r="A66" s="2"/>
      <c r="B66" s="2"/>
      <c r="C66" s="2"/>
      <c r="D66" s="2"/>
      <c r="E66" s="2" t="s">
        <v>11</v>
      </c>
      <c r="F66" s="2" t="n">
        <v>15</v>
      </c>
      <c r="G66" s="2" t="n">
        <v>1</v>
      </c>
      <c r="H66" s="39" t="n">
        <v>4.41696113074205E-005</v>
      </c>
      <c r="I66" s="2"/>
      <c r="J66" s="2"/>
      <c r="K66" s="2"/>
      <c r="L66" s="2"/>
      <c r="M66" s="2"/>
    </row>
    <row r="67" customFormat="false" ht="16" hidden="false" customHeight="false" outlineLevel="0" collapsed="false">
      <c r="A67" s="2"/>
      <c r="B67" s="2"/>
      <c r="C67" s="2"/>
      <c r="D67" s="2"/>
      <c r="E67" s="2" t="s">
        <v>12</v>
      </c>
      <c r="F67" s="2" t="n">
        <v>1800</v>
      </c>
      <c r="G67" s="2" t="n">
        <v>1</v>
      </c>
      <c r="H67" s="39" t="n">
        <v>0.0001371533</v>
      </c>
      <c r="I67" s="2"/>
      <c r="J67" s="2"/>
      <c r="K67" s="2"/>
      <c r="L67" s="2"/>
      <c r="M67" s="2"/>
    </row>
    <row r="68" customFormat="false" ht="16" hidden="false" customHeight="false" outlineLevel="0" collapsed="false">
      <c r="A68" s="2"/>
      <c r="B68" s="2"/>
      <c r="C68" s="2"/>
      <c r="D68" s="2"/>
      <c r="E68" s="2" t="s">
        <v>11</v>
      </c>
      <c r="F68" s="2" t="n">
        <v>15</v>
      </c>
      <c r="G68" s="2" t="n">
        <v>1</v>
      </c>
      <c r="H68" s="39" t="n">
        <v>4.41696113074205E-005</v>
      </c>
      <c r="I68" s="2"/>
      <c r="J68" s="2"/>
      <c r="K68" s="2"/>
      <c r="L68" s="2"/>
      <c r="M68" s="2"/>
    </row>
    <row r="69" customFormat="false" ht="16" hidden="false" customHeight="false" outlineLevel="0" collapsed="false">
      <c r="A69" s="2"/>
      <c r="B69" s="2"/>
      <c r="C69" s="2"/>
      <c r="D69" s="2"/>
      <c r="E69" s="2" t="s">
        <v>9</v>
      </c>
      <c r="F69" s="2" t="n">
        <v>50</v>
      </c>
      <c r="G69" s="2" t="n">
        <v>1</v>
      </c>
      <c r="H69" s="39" t="n">
        <v>0.0001749781</v>
      </c>
      <c r="I69" s="2"/>
      <c r="J69" s="2"/>
      <c r="K69" s="2"/>
      <c r="L69" s="2"/>
      <c r="M69" s="2"/>
    </row>
    <row r="70" customFormat="false" ht="16" hidden="false" customHeight="false" outlineLevel="0" collapsed="false">
      <c r="A70" s="2"/>
      <c r="B70" s="2"/>
      <c r="C70" s="2"/>
      <c r="D70" s="2"/>
      <c r="E70" s="2" t="s">
        <v>6</v>
      </c>
      <c r="F70" s="2" t="n">
        <v>3</v>
      </c>
      <c r="G70" s="2" t="n">
        <v>1</v>
      </c>
      <c r="H70" s="39" t="n">
        <v>0.0002089136</v>
      </c>
      <c r="I70" s="2"/>
      <c r="J70" s="2"/>
      <c r="K70" s="2"/>
      <c r="L70" s="2"/>
      <c r="M70" s="2"/>
    </row>
    <row r="71" customFormat="false" ht="16" hidden="false" customHeight="false" outlineLevel="0" collapsed="false">
      <c r="A71" s="2"/>
      <c r="B71" s="2" t="n">
        <v>0.66</v>
      </c>
      <c r="C71" s="2"/>
      <c r="D71" s="2" t="s">
        <v>15</v>
      </c>
      <c r="E71" s="2" t="s">
        <v>6</v>
      </c>
      <c r="F71" s="2" t="n">
        <v>5</v>
      </c>
      <c r="G71" s="2" t="n">
        <v>0.66</v>
      </c>
      <c r="H71" s="39" t="n">
        <v>0.000229805</v>
      </c>
      <c r="I71" s="2" t="n">
        <v>0.0006396431</v>
      </c>
      <c r="J71" s="2" t="s">
        <v>16</v>
      </c>
      <c r="K71" s="2" t="n">
        <v>0.0019189294</v>
      </c>
      <c r="L71" s="2"/>
      <c r="M71" s="2"/>
    </row>
    <row r="72" customFormat="false" ht="16" hidden="false" customHeight="false" outlineLevel="0" collapsed="false">
      <c r="A72" s="2"/>
      <c r="B72" s="2" t="n">
        <v>0.81</v>
      </c>
      <c r="C72" s="2"/>
      <c r="D72" s="2"/>
      <c r="E72" s="2" t="s">
        <v>9</v>
      </c>
      <c r="F72" s="2" t="n">
        <v>50</v>
      </c>
      <c r="G72" s="2" t="n">
        <v>0.81</v>
      </c>
      <c r="H72" s="39" t="n">
        <v>0.0001417323</v>
      </c>
      <c r="I72" s="2"/>
      <c r="J72" s="2"/>
      <c r="K72" s="2"/>
      <c r="L72" s="2"/>
      <c r="M72" s="2"/>
    </row>
    <row r="73" customFormat="false" ht="16" hidden="false" customHeight="false" outlineLevel="0" collapsed="false">
      <c r="A73" s="2"/>
      <c r="B73" s="2" t="n">
        <v>0.77</v>
      </c>
      <c r="C73" s="2"/>
      <c r="D73" s="2"/>
      <c r="E73" s="2" t="s">
        <v>6</v>
      </c>
      <c r="F73" s="2" t="n">
        <v>5</v>
      </c>
      <c r="G73" s="2" t="n">
        <v>0.77</v>
      </c>
      <c r="H73" s="39" t="n">
        <v>0.0002681058</v>
      </c>
      <c r="I73" s="2"/>
      <c r="J73" s="2"/>
      <c r="K73" s="2"/>
      <c r="L73" s="2"/>
      <c r="M73" s="2"/>
    </row>
    <row r="74" customFormat="false" ht="16" hidden="false" customHeight="false" outlineLevel="0" collapsed="false">
      <c r="A74" s="2"/>
      <c r="B74" s="2"/>
      <c r="C74" s="2"/>
      <c r="D74" s="2" t="s">
        <v>18</v>
      </c>
      <c r="E74" s="2" t="s">
        <v>6</v>
      </c>
      <c r="F74" s="2" t="n">
        <v>5</v>
      </c>
      <c r="G74" s="2" t="n">
        <v>0.88</v>
      </c>
      <c r="H74" s="39" t="n">
        <v>0.0003064067</v>
      </c>
      <c r="I74" s="2" t="n">
        <v>0.0022704508</v>
      </c>
      <c r="J74" s="2" t="s">
        <v>8</v>
      </c>
      <c r="K74" s="2" t="n">
        <v>0.0022704508</v>
      </c>
      <c r="L74" s="2"/>
      <c r="M74" s="2"/>
    </row>
    <row r="75" customFormat="false" ht="16" hidden="false" customHeight="false" outlineLevel="0" collapsed="false">
      <c r="A75" s="2"/>
      <c r="B75" s="2"/>
      <c r="C75" s="2"/>
      <c r="D75" s="2"/>
      <c r="E75" s="2" t="s">
        <v>9</v>
      </c>
      <c r="F75" s="2" t="n">
        <v>50</v>
      </c>
      <c r="G75" s="2" t="n">
        <v>0.2</v>
      </c>
      <c r="H75" s="39" t="n">
        <v>3.49956255468066E-005</v>
      </c>
      <c r="I75" s="2"/>
      <c r="J75" s="2"/>
      <c r="K75" s="2"/>
      <c r="L75" s="2"/>
      <c r="M75" s="2"/>
    </row>
    <row r="76" customFormat="false" ht="16" hidden="false" customHeight="false" outlineLevel="0" collapsed="false">
      <c r="A76" s="2"/>
      <c r="B76" s="2"/>
      <c r="C76" s="2"/>
      <c r="D76" s="2"/>
      <c r="E76" s="2" t="s">
        <v>6</v>
      </c>
      <c r="F76" s="2" t="n">
        <v>5</v>
      </c>
      <c r="G76" s="2" t="n">
        <v>0.2</v>
      </c>
      <c r="H76" s="39" t="n">
        <v>6.96378830083565E-005</v>
      </c>
      <c r="I76" s="2"/>
      <c r="J76" s="2"/>
      <c r="K76" s="2"/>
      <c r="L76" s="2"/>
      <c r="M76" s="2"/>
    </row>
    <row r="77" customFormat="false" ht="16" hidden="false" customHeight="false" outlineLevel="0" collapsed="false">
      <c r="A77" s="2"/>
      <c r="B77" s="2"/>
      <c r="C77" s="2"/>
      <c r="D77" s="2"/>
      <c r="E77" s="2" t="s">
        <v>11</v>
      </c>
      <c r="F77" s="2" t="n">
        <v>25</v>
      </c>
      <c r="G77" s="2" t="n">
        <v>1</v>
      </c>
      <c r="H77" s="39" t="n">
        <v>7.3616E-005</v>
      </c>
      <c r="I77" s="2"/>
      <c r="J77" s="2"/>
      <c r="K77" s="2"/>
      <c r="L77" s="2"/>
      <c r="M77" s="2"/>
    </row>
    <row r="78" customFormat="false" ht="16" hidden="false" customHeight="false" outlineLevel="0" collapsed="false">
      <c r="A78" s="2"/>
      <c r="B78" s="2"/>
      <c r="C78" s="2"/>
      <c r="D78" s="2"/>
      <c r="E78" s="2" t="s">
        <v>9</v>
      </c>
      <c r="F78" s="2" t="n">
        <v>25</v>
      </c>
      <c r="G78" s="2" t="n">
        <v>1</v>
      </c>
      <c r="H78" s="39" t="n">
        <v>8.74890638670166E-005</v>
      </c>
      <c r="I78" s="2"/>
      <c r="J78" s="2"/>
      <c r="K78" s="2"/>
      <c r="L78" s="2"/>
      <c r="M78" s="2"/>
    </row>
    <row r="79" customFormat="false" ht="16" hidden="false" customHeight="false" outlineLevel="0" collapsed="false">
      <c r="A79" s="2"/>
      <c r="B79" s="2"/>
      <c r="C79" s="2"/>
      <c r="D79" s="2"/>
      <c r="E79" s="2" t="s">
        <v>11</v>
      </c>
      <c r="F79" s="2" t="n">
        <v>15</v>
      </c>
      <c r="G79" s="2" t="n">
        <v>1</v>
      </c>
      <c r="H79" s="39" t="n">
        <v>4.41696113074205E-005</v>
      </c>
      <c r="I79" s="2"/>
      <c r="J79" s="2"/>
      <c r="K79" s="2"/>
      <c r="L79" s="2"/>
      <c r="M79" s="2"/>
    </row>
    <row r="80" customFormat="false" ht="16" hidden="false" customHeight="false" outlineLevel="0" collapsed="false">
      <c r="A80" s="2"/>
      <c r="B80" s="2"/>
      <c r="C80" s="2"/>
      <c r="D80" s="2"/>
      <c r="E80" s="2" t="s">
        <v>13</v>
      </c>
      <c r="F80" s="2" t="n">
        <v>70</v>
      </c>
      <c r="G80" s="2" t="n">
        <v>1</v>
      </c>
      <c r="H80" s="39" t="n">
        <v>0.00025</v>
      </c>
      <c r="I80" s="2"/>
      <c r="J80" s="2"/>
      <c r="K80" s="2"/>
      <c r="L80" s="2"/>
      <c r="M80" s="2"/>
    </row>
    <row r="81" customFormat="false" ht="16" hidden="false" customHeight="false" outlineLevel="0" collapsed="false">
      <c r="A81" s="2"/>
      <c r="B81" s="2"/>
      <c r="C81" s="2"/>
      <c r="D81" s="2"/>
      <c r="E81" s="2" t="s">
        <v>11</v>
      </c>
      <c r="F81" s="2" t="n">
        <v>15</v>
      </c>
      <c r="G81" s="2" t="n">
        <v>1</v>
      </c>
      <c r="H81" s="39" t="n">
        <v>4.41696113074205E-005</v>
      </c>
      <c r="I81" s="2"/>
      <c r="J81" s="2"/>
      <c r="K81" s="2"/>
      <c r="L81" s="2"/>
      <c r="M81" s="2"/>
    </row>
    <row r="82" customFormat="false" ht="16" hidden="false" customHeight="false" outlineLevel="0" collapsed="false">
      <c r="A82" s="2"/>
      <c r="B82" s="2"/>
      <c r="C82" s="2"/>
      <c r="D82" s="2"/>
      <c r="E82" s="2" t="s">
        <v>12</v>
      </c>
      <c r="F82" s="2" t="n">
        <v>3800</v>
      </c>
      <c r="G82" s="2" t="n">
        <v>1</v>
      </c>
      <c r="H82" s="39" t="n">
        <v>0.0002895459</v>
      </c>
      <c r="I82" s="2"/>
      <c r="J82" s="2"/>
      <c r="K82" s="2"/>
      <c r="L82" s="2"/>
      <c r="M82" s="2"/>
    </row>
    <row r="83" customFormat="false" ht="16" hidden="false" customHeight="false" outlineLevel="0" collapsed="false">
      <c r="A83" s="2"/>
      <c r="B83" s="2"/>
      <c r="C83" s="2"/>
      <c r="D83" s="2"/>
      <c r="E83" s="2" t="s">
        <v>11</v>
      </c>
      <c r="F83" s="2" t="n">
        <v>15</v>
      </c>
      <c r="G83" s="2" t="n">
        <v>1</v>
      </c>
      <c r="H83" s="39" t="n">
        <v>4.41696113074205E-005</v>
      </c>
      <c r="I83" s="2"/>
      <c r="J83" s="2"/>
      <c r="K83" s="2"/>
      <c r="L83" s="2"/>
      <c r="M83" s="2"/>
    </row>
    <row r="84" customFormat="false" ht="16" hidden="false" customHeight="false" outlineLevel="0" collapsed="false">
      <c r="A84" s="2"/>
      <c r="B84" s="2"/>
      <c r="C84" s="2"/>
      <c r="D84" s="2"/>
      <c r="E84" s="2" t="s">
        <v>13</v>
      </c>
      <c r="F84" s="2" t="n">
        <v>70</v>
      </c>
      <c r="G84" s="2" t="n">
        <v>1</v>
      </c>
      <c r="H84" s="39" t="n">
        <v>0.00025</v>
      </c>
      <c r="I84" s="2"/>
      <c r="J84" s="2"/>
      <c r="K84" s="2"/>
      <c r="L84" s="2"/>
      <c r="M84" s="2"/>
    </row>
    <row r="85" customFormat="false" ht="16" hidden="false" customHeight="false" outlineLevel="0" collapsed="false">
      <c r="A85" s="2"/>
      <c r="B85" s="2"/>
      <c r="C85" s="2"/>
      <c r="D85" s="2"/>
      <c r="E85" s="2" t="s">
        <v>11</v>
      </c>
      <c r="F85" s="2" t="n">
        <v>15</v>
      </c>
      <c r="G85" s="2" t="n">
        <v>1</v>
      </c>
      <c r="H85" s="39" t="n">
        <v>4.41696113074205E-005</v>
      </c>
      <c r="I85" s="2"/>
      <c r="J85" s="2"/>
      <c r="K85" s="2"/>
      <c r="L85" s="2"/>
      <c r="M85" s="2"/>
    </row>
    <row r="86" customFormat="false" ht="16" hidden="false" customHeight="false" outlineLevel="0" collapsed="false">
      <c r="A86" s="2"/>
      <c r="B86" s="2"/>
      <c r="C86" s="2"/>
      <c r="D86" s="2"/>
      <c r="E86" s="2" t="s">
        <v>6</v>
      </c>
      <c r="F86" s="2" t="n">
        <v>5</v>
      </c>
      <c r="G86" s="2" t="n">
        <v>1</v>
      </c>
      <c r="H86" s="39" t="n">
        <v>0.0003481894</v>
      </c>
      <c r="I86" s="2"/>
      <c r="J86" s="2"/>
      <c r="K86" s="2"/>
      <c r="L86" s="2"/>
      <c r="M86" s="2"/>
    </row>
    <row r="87" customFormat="false" ht="16" hidden="false" customHeight="false" outlineLevel="0" collapsed="false">
      <c r="A87" s="2"/>
      <c r="B87" s="2"/>
      <c r="C87" s="2"/>
      <c r="D87" s="2"/>
      <c r="E87" s="2" t="s">
        <v>9</v>
      </c>
      <c r="F87" s="2" t="n">
        <v>50</v>
      </c>
      <c r="G87" s="2" t="n">
        <v>1</v>
      </c>
      <c r="H87" s="39" t="n">
        <v>0.0001749781</v>
      </c>
      <c r="I87" s="2"/>
      <c r="J87" s="2"/>
      <c r="K87" s="2"/>
      <c r="L87" s="2"/>
      <c r="M87" s="2"/>
    </row>
    <row r="88" customFormat="false" ht="16" hidden="false" customHeight="false" outlineLevel="0" collapsed="false">
      <c r="A88" s="2"/>
      <c r="B88" s="2"/>
      <c r="C88" s="2"/>
      <c r="D88" s="2"/>
      <c r="E88" s="2" t="s">
        <v>6</v>
      </c>
      <c r="F88" s="2" t="n">
        <v>3</v>
      </c>
      <c r="G88" s="2" t="n">
        <v>1</v>
      </c>
      <c r="H88" s="39" t="n">
        <v>0.0002089136</v>
      </c>
      <c r="I88" s="2"/>
      <c r="J88" s="2"/>
      <c r="K88" s="2"/>
      <c r="L88" s="2"/>
      <c r="M88" s="2"/>
    </row>
    <row r="89" customFormat="false" ht="16" hidden="false" customHeight="false" outlineLevel="0" collapsed="false">
      <c r="A89" s="2"/>
      <c r="B89" s="2"/>
      <c r="C89" s="2"/>
      <c r="D89" s="2"/>
      <c r="E89" s="2"/>
      <c r="F89" s="2"/>
      <c r="G89" s="2"/>
      <c r="H89" s="39"/>
      <c r="I89" s="2"/>
      <c r="J89" s="2"/>
      <c r="K89" s="2" t="n">
        <v>0.0050487645</v>
      </c>
      <c r="L89" s="2"/>
      <c r="M89" s="2"/>
    </row>
    <row r="90" customFormat="false" ht="16" hidden="false" customHeight="false" outlineLevel="0" collapsed="false">
      <c r="A90" s="2"/>
      <c r="B90" s="2"/>
      <c r="C90" s="2"/>
      <c r="D90" s="2"/>
      <c r="E90" s="2"/>
      <c r="F90" s="2"/>
      <c r="G90" s="2"/>
      <c r="H90" s="39"/>
      <c r="I90" s="2"/>
      <c r="J90" s="2"/>
      <c r="K90" s="2"/>
      <c r="L90" s="2"/>
      <c r="M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6" activeCellId="0" sqref="E16"/>
    </sheetView>
  </sheetViews>
  <sheetFormatPr defaultColWidth="10.59375" defaultRowHeight="16" zeroHeight="false" outlineLevelRow="0" outlineLevelCol="0"/>
  <cols>
    <col collapsed="false" customWidth="true" hidden="false" outlineLevel="0" max="9" min="9" style="0" width="10.83"/>
  </cols>
  <sheetData>
    <row r="1" customFormat="false" ht="16" hidden="false" customHeight="false" outlineLevel="0" collapsed="false">
      <c r="A1" s="40" t="s">
        <v>20</v>
      </c>
      <c r="B1" s="2" t="s">
        <v>3</v>
      </c>
      <c r="C1" s="2" t="s">
        <v>4</v>
      </c>
      <c r="D1" s="2" t="s">
        <v>5</v>
      </c>
      <c r="E1" s="2" t="s">
        <v>0</v>
      </c>
      <c r="F1" s="2"/>
      <c r="G1" s="2"/>
      <c r="H1" s="2" t="s">
        <v>21</v>
      </c>
      <c r="M1" s="2"/>
      <c r="N1" s="2" t="s">
        <v>0</v>
      </c>
      <c r="O1" s="2" t="s">
        <v>1</v>
      </c>
    </row>
    <row r="2" customFormat="false" ht="16" hidden="false" customHeight="false" outlineLevel="0" collapsed="false">
      <c r="A2" s="41" t="s">
        <v>7</v>
      </c>
      <c r="B2" s="41" t="s">
        <v>13</v>
      </c>
      <c r="C2" s="41" t="n">
        <v>70</v>
      </c>
      <c r="D2" s="41" t="n">
        <v>1</v>
      </c>
      <c r="E2" s="41" t="n">
        <f aca="false">C2*D2/N7</f>
        <v>0.00025</v>
      </c>
      <c r="F2" s="42" t="n">
        <f aca="false">E2+E3+E4+E5+E6+E7</f>
        <v>0.000859384306292566</v>
      </c>
      <c r="G2" s="41" t="n">
        <v>1</v>
      </c>
      <c r="H2" s="42" t="n">
        <f aca="false">F2*G2</f>
        <v>0.000859384306292566</v>
      </c>
      <c r="M2" s="2" t="s">
        <v>6</v>
      </c>
      <c r="N2" s="2" t="n">
        <v>14360</v>
      </c>
      <c r="O2" s="2" t="n">
        <v>14300</v>
      </c>
    </row>
    <row r="3" customFormat="false" ht="16" hidden="false" customHeight="false" outlineLevel="0" collapsed="false">
      <c r="A3" s="41"/>
      <c r="B3" s="41" t="s">
        <v>11</v>
      </c>
      <c r="C3" s="41" t="n">
        <v>15</v>
      </c>
      <c r="D3" s="41" t="n">
        <v>1</v>
      </c>
      <c r="E3" s="43" t="n">
        <f aca="false">C3*D3/N6</f>
        <v>4.41696113074205E-005</v>
      </c>
      <c r="F3" s="41"/>
      <c r="G3" s="41"/>
      <c r="H3" s="41"/>
      <c r="M3" s="2" t="s">
        <v>9</v>
      </c>
      <c r="N3" s="2" t="n">
        <v>285750</v>
      </c>
      <c r="O3" s="2" t="n">
        <v>286000</v>
      </c>
    </row>
    <row r="4" customFormat="false" ht="16" hidden="false" customHeight="false" outlineLevel="0" collapsed="false">
      <c r="A4" s="41"/>
      <c r="B4" s="41" t="s">
        <v>12</v>
      </c>
      <c r="C4" s="41" t="n">
        <v>1800</v>
      </c>
      <c r="D4" s="41" t="n">
        <v>1</v>
      </c>
      <c r="E4" s="41" t="n">
        <f aca="false">C4*D4/N5</f>
        <v>0.000137153306918622</v>
      </c>
      <c r="F4" s="41"/>
      <c r="G4" s="41"/>
      <c r="H4" s="41"/>
      <c r="M4" s="2" t="s">
        <v>10</v>
      </c>
      <c r="N4" s="2" t="n">
        <v>13788000</v>
      </c>
      <c r="O4" s="2" t="n">
        <v>14250000</v>
      </c>
    </row>
    <row r="5" customFormat="false" ht="16" hidden="false" customHeight="false" outlineLevel="0" collapsed="false">
      <c r="A5" s="41"/>
      <c r="B5" s="41" t="s">
        <v>11</v>
      </c>
      <c r="C5" s="41" t="n">
        <v>15</v>
      </c>
      <c r="D5" s="41" t="n">
        <v>1</v>
      </c>
      <c r="E5" s="43" t="n">
        <f aca="false">C5*D5/N6</f>
        <v>4.41696113074205E-005</v>
      </c>
      <c r="F5" s="41"/>
      <c r="G5" s="41"/>
      <c r="H5" s="41"/>
      <c r="M5" s="2" t="s">
        <v>12</v>
      </c>
      <c r="N5" s="2" t="n">
        <v>13124000</v>
      </c>
      <c r="O5" s="2" t="n">
        <v>12500000</v>
      </c>
    </row>
    <row r="6" customFormat="false" ht="16" hidden="false" customHeight="false" outlineLevel="0" collapsed="false">
      <c r="A6" s="41"/>
      <c r="B6" s="41" t="s">
        <v>9</v>
      </c>
      <c r="C6" s="41" t="n">
        <v>50</v>
      </c>
      <c r="D6" s="41" t="n">
        <v>1</v>
      </c>
      <c r="E6" s="41" t="n">
        <f aca="false">C6*D6/N3</f>
        <v>0.000174978127734033</v>
      </c>
      <c r="F6" s="41"/>
      <c r="G6" s="41"/>
      <c r="H6" s="41"/>
      <c r="M6" s="2" t="s">
        <v>11</v>
      </c>
      <c r="N6" s="2" t="n">
        <v>339600</v>
      </c>
      <c r="O6" s="2" t="n">
        <v>335000</v>
      </c>
    </row>
    <row r="7" customFormat="false" ht="16" hidden="false" customHeight="false" outlineLevel="0" collapsed="false">
      <c r="A7" s="41"/>
      <c r="B7" s="41" t="s">
        <v>6</v>
      </c>
      <c r="C7" s="41" t="n">
        <v>3</v>
      </c>
      <c r="D7" s="41" t="n">
        <v>1</v>
      </c>
      <c r="E7" s="41" t="n">
        <f aca="false">C7*D7/N2</f>
        <v>0.00020891364902507</v>
      </c>
      <c r="F7" s="41"/>
      <c r="G7" s="41"/>
      <c r="H7" s="41"/>
      <c r="M7" s="2" t="s">
        <v>13</v>
      </c>
      <c r="N7" s="2" t="n">
        <v>280000</v>
      </c>
      <c r="O7" s="2"/>
    </row>
    <row r="8" customFormat="false" ht="16" hidden="false" customHeight="false" outlineLevel="0" collapsed="false">
      <c r="A8" s="44" t="s">
        <v>15</v>
      </c>
      <c r="B8" s="44" t="s">
        <v>6</v>
      </c>
      <c r="C8" s="44" t="n">
        <v>5</v>
      </c>
      <c r="D8" s="44" t="n">
        <v>0.66</v>
      </c>
      <c r="E8" s="44" t="n">
        <f aca="false">C8*D8/N2</f>
        <v>0.000229805013927577</v>
      </c>
      <c r="F8" s="44" t="n">
        <f aca="false">E8+E9+E10</f>
        <v>0.000639643146974316</v>
      </c>
      <c r="G8" s="44" t="n">
        <v>3</v>
      </c>
      <c r="H8" s="44" t="n">
        <f aca="false">F8*G8</f>
        <v>0.00191892944092295</v>
      </c>
      <c r="M8" s="2" t="s">
        <v>14</v>
      </c>
      <c r="N8" s="2" t="n">
        <v>160000</v>
      </c>
      <c r="O8" s="2"/>
    </row>
    <row r="9" customFormat="false" ht="16" hidden="false" customHeight="false" outlineLevel="0" collapsed="false">
      <c r="A9" s="44"/>
      <c r="B9" s="44" t="s">
        <v>9</v>
      </c>
      <c r="C9" s="44" t="n">
        <v>50</v>
      </c>
      <c r="D9" s="44" t="n">
        <v>0.81</v>
      </c>
      <c r="E9" s="44" t="n">
        <f aca="false">C9*D9/N3</f>
        <v>0.000141732283464567</v>
      </c>
      <c r="F9" s="44"/>
      <c r="G9" s="44"/>
      <c r="H9" s="44"/>
      <c r="M9" s="2"/>
      <c r="N9" s="2"/>
      <c r="O9" s="2"/>
    </row>
    <row r="10" customFormat="false" ht="16" hidden="false" customHeight="false" outlineLevel="0" collapsed="false">
      <c r="A10" s="44"/>
      <c r="B10" s="44" t="s">
        <v>6</v>
      </c>
      <c r="C10" s="44" t="n">
        <v>5</v>
      </c>
      <c r="D10" s="44" t="n">
        <v>0.77</v>
      </c>
      <c r="E10" s="44" t="n">
        <f aca="false">C10*D10/N2</f>
        <v>0.000268105849582173</v>
      </c>
      <c r="F10" s="44"/>
      <c r="G10" s="44"/>
      <c r="H10" s="44"/>
      <c r="M10" s="2" t="s">
        <v>17</v>
      </c>
      <c r="N10" s="2" t="n">
        <v>121907000</v>
      </c>
      <c r="O10" s="2"/>
    </row>
    <row r="11" customFormat="false" ht="16" hidden="false" customHeight="false" outlineLevel="0" collapsed="false">
      <c r="A11" s="45" t="s">
        <v>18</v>
      </c>
      <c r="B11" s="45" t="s">
        <v>6</v>
      </c>
      <c r="C11" s="45" t="n">
        <v>5</v>
      </c>
      <c r="D11" s="45" t="n">
        <v>0.88</v>
      </c>
      <c r="E11" s="45" t="n">
        <f aca="false">C11*D11/N2</f>
        <v>0.000306406685236769</v>
      </c>
      <c r="F11" s="46" t="n">
        <f aca="false">E11+E12+E13+E14+E15+E16+E17+E18+E19+E20+E21+E22+E23+E24+E25</f>
        <v>0.00227045078369675</v>
      </c>
      <c r="G11" s="45" t="n">
        <v>1</v>
      </c>
      <c r="H11" s="46" t="n">
        <f aca="false">F11*G11</f>
        <v>0.00227045078369675</v>
      </c>
      <c r="J11" s="47"/>
    </row>
    <row r="12" customFormat="false" ht="16" hidden="false" customHeight="false" outlineLevel="0" collapsed="false">
      <c r="A12" s="45"/>
      <c r="B12" s="45" t="s">
        <v>9</v>
      </c>
      <c r="C12" s="45" t="n">
        <v>50</v>
      </c>
      <c r="D12" s="45" t="n">
        <v>0.2</v>
      </c>
      <c r="E12" s="48" t="n">
        <f aca="false">C12*D12/N3</f>
        <v>3.49956255468066E-005</v>
      </c>
      <c r="F12" s="45"/>
      <c r="G12" s="45"/>
      <c r="H12" s="45"/>
    </row>
    <row r="13" customFormat="false" ht="16" hidden="false" customHeight="false" outlineLevel="0" collapsed="false">
      <c r="A13" s="45"/>
      <c r="B13" s="45" t="s">
        <v>6</v>
      </c>
      <c r="C13" s="45" t="n">
        <v>5</v>
      </c>
      <c r="D13" s="45" t="n">
        <v>0.2</v>
      </c>
      <c r="E13" s="48" t="n">
        <f aca="false">C13*D13/N2</f>
        <v>6.96378830083565E-005</v>
      </c>
      <c r="F13" s="45"/>
      <c r="G13" s="45"/>
      <c r="H13" s="45"/>
    </row>
    <row r="14" customFormat="false" ht="16" hidden="false" customHeight="false" outlineLevel="0" collapsed="false">
      <c r="A14" s="45"/>
      <c r="B14" s="45" t="s">
        <v>11</v>
      </c>
      <c r="C14" s="45" t="n">
        <v>25</v>
      </c>
      <c r="D14" s="45" t="n">
        <v>1</v>
      </c>
      <c r="E14" s="45" t="n">
        <f aca="false">C14*D14/N6</f>
        <v>7.36160188457008E-005</v>
      </c>
      <c r="F14" s="45"/>
      <c r="G14" s="45"/>
      <c r="H14" s="45"/>
    </row>
    <row r="15" customFormat="false" ht="16" hidden="false" customHeight="false" outlineLevel="0" collapsed="false">
      <c r="A15" s="45"/>
      <c r="B15" s="45" t="s">
        <v>9</v>
      </c>
      <c r="C15" s="45" t="n">
        <v>25</v>
      </c>
      <c r="D15" s="45" t="n">
        <v>1</v>
      </c>
      <c r="E15" s="48" t="n">
        <f aca="false">C15*D15/N3</f>
        <v>8.74890638670166E-005</v>
      </c>
      <c r="F15" s="45"/>
      <c r="G15" s="45"/>
      <c r="H15" s="45"/>
    </row>
    <row r="16" customFormat="false" ht="16" hidden="false" customHeight="false" outlineLevel="0" collapsed="false">
      <c r="A16" s="45"/>
      <c r="B16" s="45" t="s">
        <v>11</v>
      </c>
      <c r="C16" s="45" t="n">
        <v>15</v>
      </c>
      <c r="D16" s="45" t="n">
        <v>1</v>
      </c>
      <c r="E16" s="48" t="n">
        <f aca="false">C16*D16/N6</f>
        <v>4.41696113074205E-005</v>
      </c>
      <c r="F16" s="45"/>
      <c r="G16" s="45"/>
      <c r="H16" s="45"/>
    </row>
    <row r="17" customFormat="false" ht="16" hidden="false" customHeight="false" outlineLevel="0" collapsed="false">
      <c r="A17" s="45"/>
      <c r="B17" s="45" t="s">
        <v>13</v>
      </c>
      <c r="C17" s="45" t="n">
        <v>70</v>
      </c>
      <c r="D17" s="45" t="n">
        <v>1</v>
      </c>
      <c r="E17" s="45" t="n">
        <f aca="false">C17*D17/N7</f>
        <v>0.00025</v>
      </c>
      <c r="F17" s="45"/>
      <c r="G17" s="45"/>
      <c r="H17" s="45"/>
    </row>
    <row r="18" customFormat="false" ht="16" hidden="false" customHeight="false" outlineLevel="0" collapsed="false">
      <c r="A18" s="45"/>
      <c r="B18" s="45" t="s">
        <v>11</v>
      </c>
      <c r="C18" s="45" t="n">
        <v>15</v>
      </c>
      <c r="D18" s="45" t="n">
        <v>1</v>
      </c>
      <c r="E18" s="48" t="n">
        <f aca="false">C18*D18/N6</f>
        <v>4.41696113074205E-005</v>
      </c>
      <c r="F18" s="45"/>
      <c r="G18" s="45"/>
      <c r="H18" s="45"/>
    </row>
    <row r="19" customFormat="false" ht="16" hidden="false" customHeight="false" outlineLevel="0" collapsed="false">
      <c r="A19" s="45"/>
      <c r="B19" s="45" t="s">
        <v>12</v>
      </c>
      <c r="C19" s="45" t="n">
        <v>3800</v>
      </c>
      <c r="D19" s="45" t="n">
        <v>1</v>
      </c>
      <c r="E19" s="45" t="n">
        <f aca="false">C19*D19/N5</f>
        <v>0.000289545870161536</v>
      </c>
      <c r="F19" s="45"/>
      <c r="G19" s="45"/>
      <c r="H19" s="45"/>
    </row>
    <row r="20" customFormat="false" ht="16" hidden="false" customHeight="false" outlineLevel="0" collapsed="false">
      <c r="A20" s="45"/>
      <c r="B20" s="45" t="s">
        <v>11</v>
      </c>
      <c r="C20" s="45" t="n">
        <v>15</v>
      </c>
      <c r="D20" s="45" t="n">
        <v>1</v>
      </c>
      <c r="E20" s="48" t="n">
        <f aca="false">C20*D20/N6</f>
        <v>4.41696113074205E-005</v>
      </c>
      <c r="F20" s="45"/>
      <c r="G20" s="45"/>
      <c r="H20" s="45"/>
    </row>
    <row r="21" customFormat="false" ht="16" hidden="false" customHeight="false" outlineLevel="0" collapsed="false">
      <c r="A21" s="45"/>
      <c r="B21" s="45" t="s">
        <v>13</v>
      </c>
      <c r="C21" s="45" t="n">
        <v>70</v>
      </c>
      <c r="D21" s="45" t="n">
        <v>1</v>
      </c>
      <c r="E21" s="45" t="n">
        <f aca="false">C21*D21/N7</f>
        <v>0.00025</v>
      </c>
      <c r="F21" s="45"/>
      <c r="G21" s="45"/>
      <c r="H21" s="45"/>
    </row>
    <row r="22" customFormat="false" ht="16" hidden="false" customHeight="false" outlineLevel="0" collapsed="false">
      <c r="A22" s="45"/>
      <c r="B22" s="45" t="s">
        <v>11</v>
      </c>
      <c r="C22" s="45" t="n">
        <v>15</v>
      </c>
      <c r="D22" s="45" t="n">
        <v>1</v>
      </c>
      <c r="E22" s="48" t="n">
        <f aca="false">C22*D22/N6</f>
        <v>4.41696113074205E-005</v>
      </c>
      <c r="F22" s="45"/>
      <c r="G22" s="45"/>
      <c r="H22" s="45"/>
    </row>
    <row r="23" customFormat="false" ht="16" hidden="false" customHeight="false" outlineLevel="0" collapsed="false">
      <c r="A23" s="45"/>
      <c r="B23" s="45" t="s">
        <v>6</v>
      </c>
      <c r="C23" s="45" t="n">
        <v>5</v>
      </c>
      <c r="D23" s="45" t="n">
        <v>1</v>
      </c>
      <c r="E23" s="45" t="n">
        <f aca="false">C23*D23/N2</f>
        <v>0.000348189415041783</v>
      </c>
      <c r="F23" s="45"/>
      <c r="G23" s="45"/>
      <c r="H23" s="45"/>
    </row>
    <row r="24" customFormat="false" ht="16" hidden="false" customHeight="false" outlineLevel="0" collapsed="false">
      <c r="A24" s="45"/>
      <c r="B24" s="45" t="s">
        <v>9</v>
      </c>
      <c r="C24" s="45" t="n">
        <v>50</v>
      </c>
      <c r="D24" s="45" t="n">
        <v>1</v>
      </c>
      <c r="E24" s="45" t="n">
        <f aca="false">C24*D24/N3</f>
        <v>0.000174978127734033</v>
      </c>
      <c r="F24" s="45"/>
      <c r="G24" s="45"/>
      <c r="H24" s="45"/>
    </row>
    <row r="25" customFormat="false" ht="16" hidden="false" customHeight="false" outlineLevel="0" collapsed="false">
      <c r="A25" s="45"/>
      <c r="B25" s="45" t="s">
        <v>6</v>
      </c>
      <c r="C25" s="45" t="n">
        <v>3</v>
      </c>
      <c r="D25" s="45" t="n">
        <v>1</v>
      </c>
      <c r="E25" s="45" t="n">
        <f aca="false">C25*D25/N2</f>
        <v>0.00020891364902507</v>
      </c>
      <c r="F25" s="45"/>
      <c r="G25" s="45"/>
      <c r="H25" s="45"/>
    </row>
    <row r="26" customFormat="false" ht="16" hidden="false" customHeight="false" outlineLevel="0" collapsed="false">
      <c r="A26" s="2"/>
      <c r="B26" s="2"/>
      <c r="C26" s="2"/>
      <c r="D26" s="2"/>
      <c r="E26" s="2"/>
      <c r="F26" s="2"/>
      <c r="G26" s="2"/>
      <c r="H26" s="2"/>
    </row>
    <row r="27" customFormat="false" ht="16" hidden="false" customHeight="false" outlineLevel="0" collapsed="false">
      <c r="H27" s="0" t="s">
        <v>22</v>
      </c>
    </row>
    <row r="28" customFormat="false" ht="16" hidden="false" customHeight="false" outlineLevel="0" collapsed="false">
      <c r="H28" s="49" t="n">
        <f aca="false">H2+H8+H11</f>
        <v>0.00504876453091227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2" activeCellId="0" sqref="E2"/>
    </sheetView>
  </sheetViews>
  <sheetFormatPr defaultColWidth="10.59375" defaultRowHeight="16" zeroHeight="false" outlineLevelRow="0" outlineLevelCol="0"/>
  <cols>
    <col collapsed="false" customWidth="true" hidden="false" outlineLevel="0" max="9" min="9" style="0" width="19.5"/>
  </cols>
  <sheetData>
    <row r="1" customFormat="false" ht="16" hidden="false" customHeight="false" outlineLevel="0" collapsed="false">
      <c r="A1" s="40" t="s">
        <v>20</v>
      </c>
      <c r="B1" s="2" t="s">
        <v>3</v>
      </c>
      <c r="C1" s="2" t="s">
        <v>4</v>
      </c>
      <c r="D1" s="2" t="s">
        <v>5</v>
      </c>
      <c r="E1" s="2" t="s">
        <v>0</v>
      </c>
      <c r="F1" s="2"/>
      <c r="G1" s="2"/>
      <c r="H1" s="2" t="s">
        <v>21</v>
      </c>
      <c r="M1" s="2"/>
      <c r="N1" s="2" t="s">
        <v>0</v>
      </c>
      <c r="O1" s="2" t="s">
        <v>1</v>
      </c>
    </row>
    <row r="2" customFormat="false" ht="16" hidden="false" customHeight="false" outlineLevel="0" collapsed="false">
      <c r="A2" s="41" t="s">
        <v>7</v>
      </c>
      <c r="B2" s="41" t="s">
        <v>13</v>
      </c>
      <c r="C2" s="41" t="n">
        <v>70</v>
      </c>
      <c r="D2" s="41" t="n">
        <v>1</v>
      </c>
      <c r="E2" s="41" t="n">
        <f aca="false">C2*D2/N7</f>
        <v>0.00025</v>
      </c>
      <c r="F2" s="42" t="n">
        <f aca="false">E2+E3+E4+E5+E6+E7</f>
        <v>0.000859384306292566</v>
      </c>
      <c r="G2" s="41" t="n">
        <v>1</v>
      </c>
      <c r="H2" s="42" t="n">
        <f aca="false">F2*G2</f>
        <v>0.000859384306292566</v>
      </c>
      <c r="M2" s="2" t="s">
        <v>6</v>
      </c>
      <c r="N2" s="2" t="n">
        <v>14360</v>
      </c>
      <c r="O2" s="2" t="n">
        <v>14300</v>
      </c>
    </row>
    <row r="3" customFormat="false" ht="16" hidden="false" customHeight="false" outlineLevel="0" collapsed="false">
      <c r="A3" s="41"/>
      <c r="B3" s="41" t="s">
        <v>11</v>
      </c>
      <c r="C3" s="41" t="n">
        <v>15</v>
      </c>
      <c r="D3" s="41" t="n">
        <v>1</v>
      </c>
      <c r="E3" s="43" t="n">
        <f aca="false">C3*D3/N6</f>
        <v>4.41696113074205E-005</v>
      </c>
      <c r="F3" s="41"/>
      <c r="G3" s="41"/>
      <c r="H3" s="41"/>
      <c r="M3" s="2" t="s">
        <v>9</v>
      </c>
      <c r="N3" s="2" t="n">
        <v>285750</v>
      </c>
      <c r="O3" s="2" t="n">
        <v>286000</v>
      </c>
    </row>
    <row r="4" customFormat="false" ht="16" hidden="false" customHeight="false" outlineLevel="0" collapsed="false">
      <c r="A4" s="41"/>
      <c r="B4" s="41" t="s">
        <v>12</v>
      </c>
      <c r="C4" s="41" t="n">
        <v>1800</v>
      </c>
      <c r="D4" s="41" t="n">
        <v>1</v>
      </c>
      <c r="E4" s="41" t="n">
        <f aca="false">C4*D4/N5</f>
        <v>0.000137153306918622</v>
      </c>
      <c r="F4" s="41"/>
      <c r="G4" s="41"/>
      <c r="H4" s="41"/>
      <c r="M4" s="2" t="s">
        <v>10</v>
      </c>
      <c r="N4" s="2" t="n">
        <v>13788000</v>
      </c>
      <c r="O4" s="2" t="n">
        <v>14250000</v>
      </c>
    </row>
    <row r="5" customFormat="false" ht="16" hidden="false" customHeight="false" outlineLevel="0" collapsed="false">
      <c r="A5" s="41"/>
      <c r="B5" s="41" t="s">
        <v>11</v>
      </c>
      <c r="C5" s="41" t="n">
        <v>15</v>
      </c>
      <c r="D5" s="41" t="n">
        <v>1</v>
      </c>
      <c r="E5" s="43" t="n">
        <f aca="false">C5*D5/N6</f>
        <v>4.41696113074205E-005</v>
      </c>
      <c r="F5" s="41"/>
      <c r="G5" s="41"/>
      <c r="H5" s="41"/>
      <c r="M5" s="2" t="s">
        <v>12</v>
      </c>
      <c r="N5" s="2" t="n">
        <v>13124000</v>
      </c>
      <c r="O5" s="2" t="n">
        <v>12500000</v>
      </c>
    </row>
    <row r="6" customFormat="false" ht="16" hidden="false" customHeight="false" outlineLevel="0" collapsed="false">
      <c r="A6" s="41"/>
      <c r="B6" s="41" t="s">
        <v>9</v>
      </c>
      <c r="C6" s="41" t="n">
        <v>50</v>
      </c>
      <c r="D6" s="41" t="n">
        <v>1</v>
      </c>
      <c r="E6" s="41" t="n">
        <f aca="false">C6*D6/N3</f>
        <v>0.000174978127734033</v>
      </c>
      <c r="F6" s="41"/>
      <c r="G6" s="41"/>
      <c r="H6" s="41"/>
      <c r="M6" s="2" t="s">
        <v>11</v>
      </c>
      <c r="N6" s="2" t="n">
        <v>339600</v>
      </c>
      <c r="O6" s="2" t="n">
        <v>335000</v>
      </c>
    </row>
    <row r="7" customFormat="false" ht="16" hidden="false" customHeight="false" outlineLevel="0" collapsed="false">
      <c r="A7" s="41"/>
      <c r="B7" s="41" t="s">
        <v>6</v>
      </c>
      <c r="C7" s="41" t="n">
        <v>3</v>
      </c>
      <c r="D7" s="41" t="n">
        <v>1</v>
      </c>
      <c r="E7" s="41" t="n">
        <f aca="false">C7*D7/N2</f>
        <v>0.00020891364902507</v>
      </c>
      <c r="F7" s="41"/>
      <c r="G7" s="41"/>
      <c r="H7" s="41"/>
      <c r="M7" s="2" t="s">
        <v>13</v>
      </c>
      <c r="N7" s="2" t="n">
        <v>280000</v>
      </c>
      <c r="O7" s="2"/>
    </row>
    <row r="8" customFormat="false" ht="16" hidden="false" customHeight="false" outlineLevel="0" collapsed="false">
      <c r="A8" s="44" t="s">
        <v>15</v>
      </c>
      <c r="B8" s="44" t="s">
        <v>6</v>
      </c>
      <c r="C8" s="44" t="n">
        <v>5</v>
      </c>
      <c r="D8" s="44" t="n">
        <v>0.77</v>
      </c>
      <c r="E8" s="44" t="n">
        <f aca="false">C8*D8/N2</f>
        <v>0.000268105849582173</v>
      </c>
      <c r="F8" s="44" t="n">
        <f aca="false">E8+E9+E10</f>
        <v>0.000670944857519551</v>
      </c>
      <c r="G8" s="44" t="n">
        <v>3</v>
      </c>
      <c r="H8" s="44" t="n">
        <f aca="false">F8*G8</f>
        <v>0.00201283457255865</v>
      </c>
      <c r="M8" s="2" t="s">
        <v>14</v>
      </c>
      <c r="N8" s="2" t="n">
        <v>160000</v>
      </c>
      <c r="O8" s="2"/>
    </row>
    <row r="9" customFormat="false" ht="16" hidden="false" customHeight="false" outlineLevel="0" collapsed="false">
      <c r="A9" s="44"/>
      <c r="B9" s="44" t="s">
        <v>9</v>
      </c>
      <c r="C9" s="44" t="n">
        <v>50</v>
      </c>
      <c r="D9" s="44" t="n">
        <v>0.77</v>
      </c>
      <c r="E9" s="44" t="n">
        <f aca="false">C9*D9/N3</f>
        <v>0.000134733158355206</v>
      </c>
      <c r="F9" s="44"/>
      <c r="G9" s="44"/>
      <c r="H9" s="44"/>
      <c r="M9" s="2"/>
      <c r="N9" s="2"/>
      <c r="O9" s="2"/>
    </row>
    <row r="10" customFormat="false" ht="16" hidden="false" customHeight="false" outlineLevel="0" collapsed="false">
      <c r="A10" s="44"/>
      <c r="B10" s="44" t="s">
        <v>6</v>
      </c>
      <c r="C10" s="44" t="n">
        <v>5</v>
      </c>
      <c r="D10" s="44" t="n">
        <v>0.77</v>
      </c>
      <c r="E10" s="44" t="n">
        <f aca="false">C10*D10/N2</f>
        <v>0.000268105849582173</v>
      </c>
      <c r="F10" s="44"/>
      <c r="G10" s="44"/>
      <c r="H10" s="44"/>
      <c r="M10" s="2" t="s">
        <v>17</v>
      </c>
      <c r="N10" s="2" t="n">
        <v>121907000</v>
      </c>
      <c r="O10" s="2"/>
    </row>
    <row r="11" customFormat="false" ht="16" hidden="false" customHeight="false" outlineLevel="0" collapsed="false">
      <c r="A11" s="50" t="s">
        <v>18</v>
      </c>
      <c r="B11" s="51" t="s">
        <v>6</v>
      </c>
      <c r="C11" s="51" t="n">
        <v>5</v>
      </c>
      <c r="D11" s="51" t="n">
        <v>0.88</v>
      </c>
      <c r="E11" s="51" t="n">
        <f aca="false">C11*D11/N2</f>
        <v>0.000306406685236769</v>
      </c>
      <c r="F11" s="52" t="n">
        <f aca="false">E11+E12+E13+E14+E15+E16+E17+E18+E19+E20+E21+E22+E23+E24+E25</f>
        <v>0.00227045078369675</v>
      </c>
      <c r="G11" s="51" t="n">
        <v>1</v>
      </c>
      <c r="H11" s="52" t="n">
        <f aca="false">F11*G11</f>
        <v>0.00227045078369675</v>
      </c>
      <c r="I11" s="53" t="s">
        <v>23</v>
      </c>
      <c r="J11" s="54"/>
    </row>
    <row r="12" customFormat="false" ht="16" hidden="false" customHeight="false" outlineLevel="0" collapsed="false">
      <c r="A12" s="55"/>
      <c r="B12" s="32" t="s">
        <v>9</v>
      </c>
      <c r="C12" s="32" t="n">
        <v>50</v>
      </c>
      <c r="D12" s="32" t="n">
        <v>0.2</v>
      </c>
      <c r="E12" s="56" t="n">
        <f aca="false">C12*D12/N3</f>
        <v>3.49956255468066E-005</v>
      </c>
      <c r="F12" s="32"/>
      <c r="G12" s="32"/>
      <c r="H12" s="32"/>
      <c r="I12" s="57"/>
      <c r="J12" s="58"/>
    </row>
    <row r="13" customFormat="false" ht="16" hidden="false" customHeight="false" outlineLevel="0" collapsed="false">
      <c r="A13" s="55"/>
      <c r="B13" s="32" t="s">
        <v>6</v>
      </c>
      <c r="C13" s="32" t="n">
        <v>5</v>
      </c>
      <c r="D13" s="32" t="n">
        <v>0.2</v>
      </c>
      <c r="E13" s="56" t="n">
        <f aca="false">C13*D13/N2</f>
        <v>6.96378830083565E-005</v>
      </c>
      <c r="F13" s="32"/>
      <c r="G13" s="32"/>
      <c r="H13" s="32"/>
      <c r="I13" s="57"/>
      <c r="J13" s="58"/>
    </row>
    <row r="14" customFormat="false" ht="16" hidden="false" customHeight="false" outlineLevel="0" collapsed="false">
      <c r="A14" s="55"/>
      <c r="B14" s="32" t="s">
        <v>11</v>
      </c>
      <c r="C14" s="32" t="n">
        <v>25</v>
      </c>
      <c r="D14" s="32" t="n">
        <v>1</v>
      </c>
      <c r="E14" s="32" t="n">
        <f aca="false">C14*D14/N6</f>
        <v>7.36160188457008E-005</v>
      </c>
      <c r="F14" s="32"/>
      <c r="G14" s="32"/>
      <c r="H14" s="32"/>
      <c r="I14" s="57"/>
      <c r="J14" s="58"/>
    </row>
    <row r="15" customFormat="false" ht="16" hidden="false" customHeight="false" outlineLevel="0" collapsed="false">
      <c r="A15" s="59"/>
      <c r="B15" s="60" t="s">
        <v>9</v>
      </c>
      <c r="C15" s="60" t="n">
        <v>25</v>
      </c>
      <c r="D15" s="60" t="n">
        <v>1</v>
      </c>
      <c r="E15" s="61" t="n">
        <f aca="false">C15*D15/N3</f>
        <v>8.74890638670166E-005</v>
      </c>
      <c r="F15" s="60"/>
      <c r="G15" s="60"/>
      <c r="H15" s="60"/>
      <c r="I15" s="62"/>
      <c r="J15" s="63"/>
    </row>
    <row r="16" customFormat="false" ht="16" hidden="false" customHeight="false" outlineLevel="0" collapsed="false">
      <c r="A16" s="45"/>
      <c r="B16" s="45" t="s">
        <v>11</v>
      </c>
      <c r="C16" s="45" t="n">
        <v>15</v>
      </c>
      <c r="D16" s="45" t="n">
        <v>1</v>
      </c>
      <c r="E16" s="48" t="n">
        <f aca="false">C16*D16/N6</f>
        <v>4.41696113074205E-005</v>
      </c>
      <c r="F16" s="45"/>
      <c r="G16" s="45"/>
      <c r="H16" s="45"/>
    </row>
    <row r="17" customFormat="false" ht="16" hidden="false" customHeight="false" outlineLevel="0" collapsed="false">
      <c r="A17" s="45"/>
      <c r="B17" s="45" t="s">
        <v>13</v>
      </c>
      <c r="C17" s="45" t="n">
        <v>70</v>
      </c>
      <c r="D17" s="45" t="n">
        <v>1</v>
      </c>
      <c r="E17" s="45" t="n">
        <f aca="false">C17*D17/N7</f>
        <v>0.00025</v>
      </c>
      <c r="F17" s="45"/>
      <c r="G17" s="45"/>
      <c r="H17" s="45"/>
    </row>
    <row r="18" customFormat="false" ht="16" hidden="false" customHeight="false" outlineLevel="0" collapsed="false">
      <c r="A18" s="45"/>
      <c r="B18" s="45" t="s">
        <v>11</v>
      </c>
      <c r="C18" s="45" t="n">
        <v>15</v>
      </c>
      <c r="D18" s="45" t="n">
        <v>1</v>
      </c>
      <c r="E18" s="48" t="n">
        <f aca="false">C18*D18/N6</f>
        <v>4.41696113074205E-005</v>
      </c>
      <c r="F18" s="45"/>
      <c r="G18" s="45"/>
      <c r="H18" s="45"/>
    </row>
    <row r="19" customFormat="false" ht="16" hidden="false" customHeight="false" outlineLevel="0" collapsed="false">
      <c r="A19" s="45"/>
      <c r="B19" s="45" t="s">
        <v>12</v>
      </c>
      <c r="C19" s="45" t="n">
        <v>3800</v>
      </c>
      <c r="D19" s="45" t="n">
        <v>1</v>
      </c>
      <c r="E19" s="45" t="n">
        <f aca="false">C19*D19/N5</f>
        <v>0.000289545870161536</v>
      </c>
      <c r="F19" s="45"/>
      <c r="G19" s="45"/>
      <c r="H19" s="45"/>
    </row>
    <row r="20" customFormat="false" ht="16" hidden="false" customHeight="false" outlineLevel="0" collapsed="false">
      <c r="A20" s="45"/>
      <c r="B20" s="45" t="s">
        <v>11</v>
      </c>
      <c r="C20" s="45" t="n">
        <v>15</v>
      </c>
      <c r="D20" s="45" t="n">
        <v>1</v>
      </c>
      <c r="E20" s="48" t="n">
        <f aca="false">C20*D20/N6</f>
        <v>4.41696113074205E-005</v>
      </c>
      <c r="F20" s="45"/>
      <c r="G20" s="45"/>
      <c r="H20" s="45"/>
    </row>
    <row r="21" customFormat="false" ht="16" hidden="false" customHeight="false" outlineLevel="0" collapsed="false">
      <c r="A21" s="45"/>
      <c r="B21" s="45" t="s">
        <v>13</v>
      </c>
      <c r="C21" s="45" t="n">
        <v>70</v>
      </c>
      <c r="D21" s="45" t="n">
        <v>1</v>
      </c>
      <c r="E21" s="45" t="n">
        <f aca="false">C21*D21/N7</f>
        <v>0.00025</v>
      </c>
      <c r="F21" s="45"/>
      <c r="G21" s="45"/>
      <c r="H21" s="45"/>
    </row>
    <row r="22" customFormat="false" ht="16" hidden="false" customHeight="false" outlineLevel="0" collapsed="false">
      <c r="A22" s="45"/>
      <c r="B22" s="45" t="s">
        <v>11</v>
      </c>
      <c r="C22" s="45" t="n">
        <v>15</v>
      </c>
      <c r="D22" s="45" t="n">
        <v>1</v>
      </c>
      <c r="E22" s="48" t="n">
        <f aca="false">C22*D22/N6</f>
        <v>4.41696113074205E-005</v>
      </c>
      <c r="F22" s="45"/>
      <c r="G22" s="45"/>
      <c r="H22" s="45"/>
    </row>
    <row r="23" customFormat="false" ht="16" hidden="false" customHeight="false" outlineLevel="0" collapsed="false">
      <c r="A23" s="45"/>
      <c r="B23" s="45" t="s">
        <v>6</v>
      </c>
      <c r="C23" s="45" t="n">
        <v>5</v>
      </c>
      <c r="D23" s="45" t="n">
        <v>1</v>
      </c>
      <c r="E23" s="45" t="n">
        <f aca="false">C23*D23/N2</f>
        <v>0.000348189415041783</v>
      </c>
      <c r="F23" s="45"/>
      <c r="G23" s="45"/>
      <c r="H23" s="45"/>
    </row>
    <row r="24" customFormat="false" ht="16" hidden="false" customHeight="false" outlineLevel="0" collapsed="false">
      <c r="A24" s="45"/>
      <c r="B24" s="45" t="s">
        <v>9</v>
      </c>
      <c r="C24" s="45" t="n">
        <v>50</v>
      </c>
      <c r="D24" s="45" t="n">
        <v>1</v>
      </c>
      <c r="E24" s="45" t="n">
        <f aca="false">C24*D24/N3</f>
        <v>0.000174978127734033</v>
      </c>
      <c r="F24" s="45"/>
      <c r="G24" s="45"/>
      <c r="H24" s="45"/>
    </row>
    <row r="25" customFormat="false" ht="16" hidden="false" customHeight="false" outlineLevel="0" collapsed="false">
      <c r="A25" s="45"/>
      <c r="B25" s="45" t="s">
        <v>6</v>
      </c>
      <c r="C25" s="45" t="n">
        <v>3</v>
      </c>
      <c r="D25" s="45" t="n">
        <v>1</v>
      </c>
      <c r="E25" s="45" t="n">
        <f aca="false">C25*D25/N2</f>
        <v>0.00020891364902507</v>
      </c>
      <c r="F25" s="45"/>
      <c r="G25" s="45"/>
      <c r="H25" s="45"/>
    </row>
    <row r="26" customFormat="false" ht="16" hidden="false" customHeight="false" outlineLevel="0" collapsed="false">
      <c r="A26" s="2"/>
      <c r="B26" s="2"/>
      <c r="C26" s="2"/>
      <c r="D26" s="2"/>
      <c r="E26" s="2"/>
      <c r="F26" s="2"/>
      <c r="G26" s="2"/>
      <c r="H26" s="2"/>
    </row>
    <row r="27" customFormat="false" ht="16" hidden="false" customHeight="false" outlineLevel="0" collapsed="false">
      <c r="H27" s="0" t="s">
        <v>22</v>
      </c>
    </row>
    <row r="28" customFormat="false" ht="16" hidden="false" customHeight="false" outlineLevel="0" collapsed="false">
      <c r="H28" s="49" t="n">
        <f aca="false">H2+H8+H11</f>
        <v>0.00514266966254797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4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30" activeCellId="0" sqref="M30"/>
    </sheetView>
  </sheetViews>
  <sheetFormatPr defaultColWidth="10.59375" defaultRowHeight="15" zeroHeight="false" outlineLevelRow="0" outlineLevelCol="0"/>
  <cols>
    <col collapsed="false" customWidth="false" hidden="false" outlineLevel="0" max="4" min="4" style="64" width="10.61"/>
    <col collapsed="false" customWidth="true" hidden="false" outlineLevel="0" max="5" min="5" style="0" width="13.16"/>
    <col collapsed="false" customWidth="true" hidden="false" outlineLevel="0" max="6" min="6" style="0" width="11.67"/>
    <col collapsed="false" customWidth="true" hidden="false" outlineLevel="0" max="9" min="9" style="0" width="21.67"/>
    <col collapsed="false" customWidth="true" hidden="false" outlineLevel="0" max="14" min="14" style="0" width="16.16"/>
    <col collapsed="false" customWidth="true" hidden="false" outlineLevel="0" max="17" min="17" style="0" width="18.99"/>
    <col collapsed="false" customWidth="true" hidden="false" outlineLevel="0" max="24" min="24" style="0" width="20.54"/>
    <col collapsed="false" customWidth="true" hidden="false" outlineLevel="0" max="1024" min="1022" style="0" width="10.5"/>
  </cols>
  <sheetData>
    <row r="1" customFormat="false" ht="15" hidden="false" customHeight="false" outlineLevel="0" collapsed="false">
      <c r="A1" s="40" t="s">
        <v>20</v>
      </c>
      <c r="B1" s="2" t="s">
        <v>3</v>
      </c>
      <c r="C1" s="2" t="s">
        <v>4</v>
      </c>
      <c r="D1" s="65" t="s">
        <v>5</v>
      </c>
      <c r="E1" s="2" t="s">
        <v>0</v>
      </c>
      <c r="F1" s="2"/>
      <c r="G1" s="2"/>
      <c r="H1" s="2" t="s">
        <v>21</v>
      </c>
      <c r="M1" s="2"/>
      <c r="N1" s="2" t="s">
        <v>24</v>
      </c>
      <c r="O1" s="2" t="s">
        <v>1</v>
      </c>
    </row>
    <row r="2" customFormat="false" ht="15" hidden="false" customHeight="false" outlineLevel="0" collapsed="false">
      <c r="A2" s="41" t="s">
        <v>7</v>
      </c>
      <c r="B2" s="41" t="s">
        <v>9</v>
      </c>
      <c r="C2" s="41" t="n">
        <v>25</v>
      </c>
      <c r="D2" s="66" t="n">
        <v>1</v>
      </c>
      <c r="E2" s="67" t="n">
        <f aca="false">C2*D2/N3</f>
        <v>8.74890638670166E-005</v>
      </c>
      <c r="F2" s="43" t="n">
        <f aca="false">E2+E3+E4+E5+E10+E11+E6+E7+E8+E9+E12</f>
        <v>0.00128098160706826</v>
      </c>
      <c r="G2" s="41" t="n">
        <v>1</v>
      </c>
      <c r="H2" s="43" t="n">
        <f aca="false">F2*G2</f>
        <v>0.00128098160706826</v>
      </c>
      <c r="M2" s="2" t="s">
        <v>6</v>
      </c>
      <c r="N2" s="2" t="n">
        <v>14360</v>
      </c>
      <c r="O2" s="2" t="n">
        <v>14300</v>
      </c>
    </row>
    <row r="3" customFormat="false" ht="15" hidden="false" customHeight="false" outlineLevel="0" collapsed="false">
      <c r="A3" s="41"/>
      <c r="B3" s="41" t="s">
        <v>11</v>
      </c>
      <c r="C3" s="41" t="n">
        <v>15</v>
      </c>
      <c r="D3" s="66" t="n">
        <v>1</v>
      </c>
      <c r="E3" s="67" t="n">
        <f aca="false">C3*D3/N10</f>
        <v>4.41696113074205E-005</v>
      </c>
      <c r="F3" s="41"/>
      <c r="G3" s="41"/>
      <c r="H3" s="41"/>
      <c r="M3" s="2" t="s">
        <v>9</v>
      </c>
      <c r="N3" s="2" t="n">
        <v>285750</v>
      </c>
      <c r="O3" s="2" t="n">
        <v>286000</v>
      </c>
      <c r="Q3" s="68" t="s">
        <v>25</v>
      </c>
      <c r="R3" s="69"/>
      <c r="S3" s="70" t="s">
        <v>26</v>
      </c>
      <c r="T3" s="69"/>
      <c r="U3" s="69"/>
      <c r="V3" s="69"/>
      <c r="W3" s="69"/>
      <c r="X3" s="69"/>
      <c r="Y3" s="69"/>
      <c r="Z3" s="69"/>
      <c r="AA3" s="71"/>
    </row>
    <row r="4" customFormat="false" ht="15" hidden="false" customHeight="false" outlineLevel="0" collapsed="false">
      <c r="A4" s="41"/>
      <c r="B4" s="41" t="s">
        <v>13</v>
      </c>
      <c r="C4" s="41" t="n">
        <v>60</v>
      </c>
      <c r="D4" s="66" t="n">
        <v>1</v>
      </c>
      <c r="E4" s="67" t="n">
        <f aca="false">C4*D4/N11</f>
        <v>0.000214285714285714</v>
      </c>
      <c r="F4" s="41"/>
      <c r="G4" s="41"/>
      <c r="H4" s="41"/>
      <c r="M4" s="2" t="s">
        <v>10</v>
      </c>
      <c r="N4" s="2" t="n">
        <v>13788000</v>
      </c>
      <c r="O4" s="2" t="n">
        <v>14250000</v>
      </c>
      <c r="Q4" s="72"/>
      <c r="S4" s="0" t="s">
        <v>27</v>
      </c>
      <c r="T4" s="0" t="s">
        <v>28</v>
      </c>
      <c r="U4" s="0" t="s">
        <v>29</v>
      </c>
      <c r="V4" s="0" t="s">
        <v>30</v>
      </c>
      <c r="Y4" s="0" t="s">
        <v>31</v>
      </c>
      <c r="AA4" s="58"/>
    </row>
    <row r="5" customFormat="false" ht="15" hidden="false" customHeight="false" outlineLevel="0" collapsed="false">
      <c r="A5" s="41"/>
      <c r="B5" s="41" t="s">
        <v>11</v>
      </c>
      <c r="C5" s="41" t="n">
        <v>15</v>
      </c>
      <c r="D5" s="66" t="n">
        <v>1</v>
      </c>
      <c r="E5" s="67" t="n">
        <f aca="false">C5*D5/N10</f>
        <v>4.41696113074205E-005</v>
      </c>
      <c r="F5" s="41"/>
      <c r="G5" s="41"/>
      <c r="H5" s="41"/>
      <c r="M5" s="2" t="s">
        <v>12</v>
      </c>
      <c r="N5" s="2" t="n">
        <v>13124000</v>
      </c>
      <c r="O5" s="2" t="n">
        <v>12500000</v>
      </c>
      <c r="Q5" s="72" t="s">
        <v>32</v>
      </c>
      <c r="R5" s="73"/>
      <c r="S5" s="74" t="n">
        <v>97.6</v>
      </c>
      <c r="T5" s="74" t="n">
        <v>97.6</v>
      </c>
      <c r="U5" s="74" t="n">
        <v>97.6</v>
      </c>
      <c r="V5" s="74" t="n">
        <v>97.6</v>
      </c>
      <c r="W5" s="73"/>
      <c r="X5" s="73"/>
      <c r="Y5" s="73" t="n">
        <f aca="false">(0.3/2)/(V10/2)</f>
        <v>0.00085812356979405</v>
      </c>
      <c r="AA5" s="58"/>
    </row>
    <row r="6" customFormat="false" ht="15" hidden="false" customHeight="false" outlineLevel="0" collapsed="false">
      <c r="A6" s="41"/>
      <c r="B6" s="41" t="s">
        <v>12</v>
      </c>
      <c r="C6" s="41" t="n">
        <v>1900</v>
      </c>
      <c r="D6" s="66" t="n">
        <v>1</v>
      </c>
      <c r="E6" s="67" t="n">
        <f aca="false">C6*D6/N5</f>
        <v>0.000144772935080768</v>
      </c>
      <c r="F6" s="41"/>
      <c r="G6" s="41"/>
      <c r="H6" s="41"/>
      <c r="M6" s="2" t="s">
        <v>33</v>
      </c>
      <c r="N6" s="75" t="n">
        <f aca="false">R35*10^4</f>
        <v>304615.384615385</v>
      </c>
      <c r="O6" s="2"/>
      <c r="Q6" s="72" t="s">
        <v>34</v>
      </c>
      <c r="R6" s="73"/>
      <c r="S6" s="76" t="n">
        <f aca="false">S5-((S8/2)*2)</f>
        <v>97.3</v>
      </c>
      <c r="T6" s="76" t="n">
        <f aca="false">T5-((T8/2)*2)</f>
        <v>97.3</v>
      </c>
      <c r="U6" s="76" t="n">
        <f aca="false">U5-((U8/2)*2)</f>
        <v>97.3</v>
      </c>
      <c r="V6" s="76" t="n">
        <f aca="false">V5-((V8/2)*2)</f>
        <v>97.3</v>
      </c>
      <c r="W6" s="73"/>
      <c r="X6" s="73"/>
      <c r="Y6" s="73"/>
      <c r="AA6" s="58"/>
    </row>
    <row r="7" customFormat="false" ht="15" hidden="false" customHeight="false" outlineLevel="0" collapsed="false">
      <c r="A7" s="41"/>
      <c r="B7" s="41" t="s">
        <v>11</v>
      </c>
      <c r="C7" s="41" t="n">
        <v>15</v>
      </c>
      <c r="D7" s="66" t="n">
        <v>1</v>
      </c>
      <c r="E7" s="67" t="n">
        <f aca="false">C7*D7/N10</f>
        <v>4.41696113074205E-005</v>
      </c>
      <c r="F7" s="41"/>
      <c r="G7" s="41"/>
      <c r="H7" s="41"/>
      <c r="M7" s="2"/>
      <c r="N7" s="2"/>
      <c r="O7" s="2"/>
      <c r="Q7" s="72"/>
      <c r="R7" s="73"/>
      <c r="S7" s="73"/>
      <c r="T7" s="73"/>
      <c r="U7" s="73"/>
      <c r="V7" s="73"/>
      <c r="W7" s="73"/>
      <c r="X7" s="73" t="s">
        <v>35</v>
      </c>
      <c r="Y7" s="73" t="s">
        <v>36</v>
      </c>
      <c r="AA7" s="58"/>
    </row>
    <row r="8" customFormat="false" ht="15" hidden="false" customHeight="false" outlineLevel="0" collapsed="false">
      <c r="A8" s="41"/>
      <c r="B8" s="41" t="s">
        <v>9</v>
      </c>
      <c r="C8" s="41" t="n">
        <v>50</v>
      </c>
      <c r="D8" s="66" t="n">
        <v>1</v>
      </c>
      <c r="E8" s="67" t="n">
        <f aca="false">C8*D8/N3</f>
        <v>0.000174978127734033</v>
      </c>
      <c r="F8" s="41"/>
      <c r="G8" s="41"/>
      <c r="H8" s="41"/>
      <c r="M8" s="2"/>
      <c r="N8" s="2"/>
      <c r="O8" s="2"/>
      <c r="Q8" s="72" t="s">
        <v>37</v>
      </c>
      <c r="R8" s="73"/>
      <c r="S8" s="73" t="n">
        <v>0.3</v>
      </c>
      <c r="T8" s="73" t="n">
        <v>0.3</v>
      </c>
      <c r="U8" s="73" t="n">
        <v>0.3</v>
      </c>
      <c r="V8" s="73" t="n">
        <v>0.3</v>
      </c>
      <c r="W8" s="73"/>
      <c r="X8" s="0" t="s">
        <v>38</v>
      </c>
      <c r="Y8" s="73"/>
      <c r="AA8" s="58"/>
    </row>
    <row r="9" customFormat="false" ht="15" hidden="false" customHeight="false" outlineLevel="0" collapsed="false">
      <c r="A9" s="41"/>
      <c r="B9" s="41" t="s">
        <v>11</v>
      </c>
      <c r="C9" s="41" t="n">
        <v>15</v>
      </c>
      <c r="D9" s="66" t="n">
        <v>1</v>
      </c>
      <c r="E9" s="67" t="n">
        <f aca="false">C9*D9/N10</f>
        <v>4.41696113074205E-005</v>
      </c>
      <c r="F9" s="41"/>
      <c r="G9" s="41"/>
      <c r="H9" s="41"/>
      <c r="M9" s="2"/>
      <c r="N9" s="2"/>
      <c r="O9" s="2"/>
      <c r="Q9" s="72"/>
      <c r="R9" s="73"/>
      <c r="S9" s="73"/>
      <c r="T9" s="73"/>
      <c r="U9" s="73"/>
      <c r="V9" s="73"/>
      <c r="W9" s="73"/>
      <c r="X9" s="73" t="n">
        <f aca="false">PI()/6</f>
        <v>0.523598775598299</v>
      </c>
      <c r="Y9" s="73" t="n">
        <f aca="false">X9-(Y5*2)</f>
        <v>0.521882528458711</v>
      </c>
      <c r="AA9" s="58"/>
    </row>
    <row r="10" customFormat="false" ht="15" hidden="false" customHeight="false" outlineLevel="0" collapsed="false">
      <c r="A10" s="77"/>
      <c r="B10" s="78" t="s">
        <v>9</v>
      </c>
      <c r="C10" s="78" t="n">
        <v>50</v>
      </c>
      <c r="D10" s="79" t="n">
        <v>1</v>
      </c>
      <c r="E10" s="80" t="n">
        <f aca="false">C10*D10/N3</f>
        <v>0.000174978127734033</v>
      </c>
      <c r="F10" s="78"/>
      <c r="G10" s="78"/>
      <c r="H10" s="78"/>
      <c r="I10" s="81" t="s">
        <v>39</v>
      </c>
      <c r="M10" s="2" t="s">
        <v>11</v>
      </c>
      <c r="N10" s="2" t="n">
        <v>339600</v>
      </c>
      <c r="O10" s="2" t="n">
        <v>335000</v>
      </c>
      <c r="Q10" s="72" t="s">
        <v>40</v>
      </c>
      <c r="R10" s="73"/>
      <c r="S10" s="73" t="n">
        <v>337.6</v>
      </c>
      <c r="T10" s="73" t="n">
        <v>341.6</v>
      </c>
      <c r="U10" s="73" t="n">
        <v>345.6</v>
      </c>
      <c r="V10" s="73" t="n">
        <v>349.6</v>
      </c>
      <c r="W10" s="73"/>
      <c r="X10" s="73"/>
      <c r="Y10" s="73"/>
      <c r="AA10" s="58"/>
    </row>
    <row r="11" customFormat="false" ht="15" hidden="false" customHeight="false" outlineLevel="0" collapsed="false">
      <c r="A11" s="82"/>
      <c r="B11" s="83" t="s">
        <v>6</v>
      </c>
      <c r="C11" s="83" t="n">
        <v>3</v>
      </c>
      <c r="D11" s="84" t="n">
        <v>1</v>
      </c>
      <c r="E11" s="85" t="n">
        <f aca="false">C11*D11/N2</f>
        <v>0.00020891364902507</v>
      </c>
      <c r="F11" s="83"/>
      <c r="G11" s="83"/>
      <c r="H11" s="83"/>
      <c r="I11" s="63"/>
      <c r="M11" s="2" t="s">
        <v>13</v>
      </c>
      <c r="N11" s="2" t="n">
        <v>280000</v>
      </c>
      <c r="O11" s="2"/>
      <c r="Q11" s="72" t="s">
        <v>41</v>
      </c>
      <c r="R11" s="73"/>
      <c r="S11" s="73" t="n">
        <v>328.3</v>
      </c>
      <c r="T11" s="73" t="n">
        <v>338.3</v>
      </c>
      <c r="U11" s="73" t="n">
        <v>342.3</v>
      </c>
      <c r="V11" s="73" t="n">
        <v>346.3</v>
      </c>
      <c r="W11" s="73"/>
      <c r="X11" s="73"/>
      <c r="Y11" s="73"/>
      <c r="AA11" s="58"/>
    </row>
    <row r="12" customFormat="false" ht="15" hidden="false" customHeight="false" outlineLevel="0" collapsed="false">
      <c r="A12" s="82"/>
      <c r="B12" s="83" t="s">
        <v>33</v>
      </c>
      <c r="C12" s="83" t="n">
        <v>4750</v>
      </c>
      <c r="D12" s="84" t="n">
        <f aca="false">S24</f>
        <v>0.00634148590580264</v>
      </c>
      <c r="E12" s="85" t="n">
        <f aca="false">C12*D12/N6</f>
        <v>9.88855441119477E-005</v>
      </c>
      <c r="F12" s="83"/>
      <c r="G12" s="83"/>
      <c r="H12" s="83"/>
      <c r="I12" s="63"/>
      <c r="M12" s="2"/>
      <c r="N12" s="2"/>
      <c r="O12" s="2"/>
      <c r="Q12" s="72" t="s">
        <v>42</v>
      </c>
      <c r="R12" s="73"/>
      <c r="S12" s="73" t="n">
        <f aca="false">S11/2+((S10/2-S11/2)/2)</f>
        <v>166.475</v>
      </c>
      <c r="T12" s="73" t="n">
        <f aca="false">T11/2+((T10/2-T11/2)/2)</f>
        <v>169.975</v>
      </c>
      <c r="U12" s="73" t="n">
        <f aca="false">U11/2+((U10/2-U11/2)/2)</f>
        <v>171.975</v>
      </c>
      <c r="V12" s="73" t="n">
        <f aca="false">V11/2+((V10/2-V11/2)/2)</f>
        <v>173.975</v>
      </c>
      <c r="W12" s="73"/>
      <c r="X12" s="73"/>
      <c r="Y12" s="73"/>
      <c r="AA12" s="58"/>
    </row>
    <row r="13" customFormat="false" ht="15" hidden="false" customHeight="false" outlineLevel="0" collapsed="false">
      <c r="A13" s="44" t="s">
        <v>15</v>
      </c>
      <c r="B13" s="44" t="s">
        <v>6</v>
      </c>
      <c r="C13" s="44" t="n">
        <v>5</v>
      </c>
      <c r="D13" s="86" t="n">
        <v>0.66</v>
      </c>
      <c r="E13" s="87" t="n">
        <f aca="false">C13*D13/N2</f>
        <v>0.000229805013927577</v>
      </c>
      <c r="F13" s="87" t="n">
        <f aca="false">E13+E14+E15</f>
        <v>0.000639643146974316</v>
      </c>
      <c r="G13" s="44" t="n">
        <v>3</v>
      </c>
      <c r="H13" s="44" t="n">
        <f aca="false">(F13*G13)+E16+E17+E18</f>
        <v>0.00202822398967826</v>
      </c>
      <c r="M13" s="2" t="s">
        <v>14</v>
      </c>
      <c r="N13" s="2" t="n">
        <v>160000</v>
      </c>
      <c r="O13" s="2"/>
      <c r="Q13" s="72"/>
      <c r="W13" s="73"/>
      <c r="X13" s="73"/>
      <c r="AA13" s="58"/>
    </row>
    <row r="14" customFormat="false" ht="15" hidden="false" customHeight="false" outlineLevel="0" collapsed="false">
      <c r="A14" s="44"/>
      <c r="B14" s="44" t="s">
        <v>9</v>
      </c>
      <c r="C14" s="44" t="n">
        <v>50</v>
      </c>
      <c r="D14" s="86" t="n">
        <v>0.81</v>
      </c>
      <c r="E14" s="87" t="n">
        <f aca="false">C14*D14/N3</f>
        <v>0.000141732283464567</v>
      </c>
      <c r="F14" s="44"/>
      <c r="G14" s="44"/>
      <c r="H14" s="44"/>
      <c r="M14" s="2"/>
      <c r="N14" s="2"/>
      <c r="O14" s="2"/>
      <c r="Q14" s="72"/>
      <c r="S14" s="73"/>
      <c r="U14" s="73"/>
      <c r="V14" s="73"/>
      <c r="W14" s="73"/>
      <c r="X14" s="73"/>
      <c r="AA14" s="58"/>
      <c r="AC14" s="73"/>
      <c r="AD14" s="73"/>
      <c r="AE14" s="73"/>
    </row>
    <row r="15" customFormat="false" ht="15" hidden="false" customHeight="false" outlineLevel="0" collapsed="false">
      <c r="A15" s="44"/>
      <c r="B15" s="44" t="s">
        <v>6</v>
      </c>
      <c r="C15" s="44" t="n">
        <v>5</v>
      </c>
      <c r="D15" s="86" t="n">
        <v>0.77</v>
      </c>
      <c r="E15" s="87" t="n">
        <f aca="false">C15*D15/N2</f>
        <v>0.000268105849582173</v>
      </c>
      <c r="F15" s="44"/>
      <c r="G15" s="44"/>
      <c r="H15" s="44"/>
      <c r="M15" s="2" t="s">
        <v>17</v>
      </c>
      <c r="N15" s="2" t="n">
        <v>121907000</v>
      </c>
      <c r="O15" s="2"/>
      <c r="Q15" s="72" t="s">
        <v>43</v>
      </c>
      <c r="R15" s="73"/>
      <c r="S15" s="74" t="n">
        <f aca="false">S12*X9</f>
        <v>87.1661061677268</v>
      </c>
      <c r="T15" s="74" t="n">
        <f aca="false">T12*X9</f>
        <v>88.9987018823209</v>
      </c>
      <c r="U15" s="74" t="n">
        <f aca="false">U12*X9</f>
        <v>90.0458994335174</v>
      </c>
      <c r="V15" s="74" t="n">
        <f aca="false">V12*X9</f>
        <v>91.0930969847141</v>
      </c>
      <c r="W15" s="73"/>
      <c r="X15" s="73"/>
      <c r="AA15" s="58"/>
    </row>
    <row r="16" customFormat="false" ht="15" hidden="false" customHeight="false" outlineLevel="0" collapsed="false">
      <c r="A16" s="44"/>
      <c r="B16" s="44" t="s">
        <v>33</v>
      </c>
      <c r="C16" s="44" t="n">
        <v>1750</v>
      </c>
      <c r="D16" s="86" t="n">
        <f aca="false">T24</f>
        <v>0.00634148590580275</v>
      </c>
      <c r="E16" s="87" t="n">
        <f aca="false">C16*D16/N6</f>
        <v>3.64315162517709E-005</v>
      </c>
      <c r="F16" s="44"/>
      <c r="G16" s="44"/>
      <c r="H16" s="44"/>
      <c r="M16" s="2"/>
      <c r="N16" s="2"/>
      <c r="O16" s="2"/>
      <c r="Q16" s="72" t="s">
        <v>44</v>
      </c>
      <c r="R16" s="73"/>
      <c r="S16" s="76" t="n">
        <f aca="false">S12*Y9</f>
        <v>86.8803939251639</v>
      </c>
      <c r="T16" s="76" t="n">
        <f aca="false">T12*Y9</f>
        <v>88.7069827747694</v>
      </c>
      <c r="U16" s="76" t="n">
        <f aca="false">U12*Y9</f>
        <v>89.7507478316868</v>
      </c>
      <c r="V16" s="76" t="n">
        <f aca="false">V12*Y9</f>
        <v>90.7945128886042</v>
      </c>
      <c r="W16" s="73"/>
      <c r="X16" s="73"/>
      <c r="AA16" s="58"/>
    </row>
    <row r="17" customFormat="false" ht="15" hidden="false" customHeight="false" outlineLevel="0" collapsed="false">
      <c r="A17" s="44"/>
      <c r="B17" s="44"/>
      <c r="C17" s="44" t="n">
        <v>1750</v>
      </c>
      <c r="D17" s="86" t="n">
        <f aca="false">U24</f>
        <v>0.00634148590580264</v>
      </c>
      <c r="E17" s="87" t="n">
        <f aca="false">C17*D17/N6</f>
        <v>3.64315162517702E-005</v>
      </c>
      <c r="F17" s="44"/>
      <c r="G17" s="44"/>
      <c r="H17" s="44"/>
      <c r="M17" s="2"/>
      <c r="N17" s="2"/>
      <c r="O17" s="2"/>
      <c r="Q17" s="72"/>
      <c r="R17" s="73"/>
      <c r="S17" s="73"/>
      <c r="T17" s="73"/>
      <c r="U17" s="73"/>
      <c r="V17" s="73"/>
      <c r="W17" s="73"/>
      <c r="X17" s="73"/>
      <c r="AA17" s="58"/>
    </row>
    <row r="18" customFormat="false" ht="15" hidden="false" customHeight="false" outlineLevel="0" collapsed="false">
      <c r="A18" s="44"/>
      <c r="B18" s="44"/>
      <c r="C18" s="44" t="n">
        <v>1750</v>
      </c>
      <c r="D18" s="86" t="n">
        <f aca="false">V24</f>
        <v>0.00634148590580264</v>
      </c>
      <c r="E18" s="87" t="n">
        <f aca="false">C18*D18/N6</f>
        <v>3.64315162517702E-005</v>
      </c>
      <c r="F18" s="44"/>
      <c r="G18" s="44"/>
      <c r="H18" s="44"/>
      <c r="M18" s="2"/>
      <c r="N18" s="2"/>
      <c r="O18" s="2"/>
      <c r="Q18" s="72"/>
      <c r="R18" s="73"/>
      <c r="S18" s="73"/>
      <c r="T18" s="73"/>
      <c r="U18" s="73"/>
      <c r="V18" s="73"/>
      <c r="W18" s="73"/>
      <c r="X18" s="73"/>
      <c r="AA18" s="58"/>
    </row>
    <row r="19" customFormat="false" ht="15" hidden="false" customHeight="false" outlineLevel="0" collapsed="false">
      <c r="A19" s="50" t="s">
        <v>18</v>
      </c>
      <c r="B19" s="51" t="s">
        <v>6</v>
      </c>
      <c r="C19" s="51" t="n">
        <v>5</v>
      </c>
      <c r="D19" s="88" t="n">
        <v>0.88</v>
      </c>
      <c r="E19" s="89" t="n">
        <f aca="false">C19*D19/N2</f>
        <v>0.000306406685236769</v>
      </c>
      <c r="F19" s="90" t="n">
        <f aca="false">E19+E20+E21+E22+E23</f>
        <v>0.000572145276504649</v>
      </c>
      <c r="G19" s="51" t="n">
        <v>1</v>
      </c>
      <c r="H19" s="91" t="n">
        <f aca="false">(F19*G19+F24*G24+F31*G31+F33*G33)</f>
        <v>0.00274405533923044</v>
      </c>
      <c r="I19" s="81" t="s">
        <v>23</v>
      </c>
      <c r="J19" s="47"/>
      <c r="Q19" s="72"/>
      <c r="R19" s="73"/>
      <c r="S19" s="73"/>
      <c r="T19" s="73"/>
      <c r="U19" s="73"/>
      <c r="V19" s="73"/>
      <c r="W19" s="73"/>
      <c r="X19" s="73"/>
      <c r="AA19" s="58"/>
    </row>
    <row r="20" customFormat="false" ht="15" hidden="false" customHeight="false" outlineLevel="0" collapsed="false">
      <c r="A20" s="55"/>
      <c r="B20" s="32" t="s">
        <v>9</v>
      </c>
      <c r="C20" s="32" t="n">
        <v>50</v>
      </c>
      <c r="D20" s="92" t="n">
        <v>0.2</v>
      </c>
      <c r="E20" s="93" t="n">
        <f aca="false">C20*D20/N3</f>
        <v>3.49956255468066E-005</v>
      </c>
      <c r="F20" s="32"/>
      <c r="G20" s="32"/>
      <c r="H20" s="32"/>
      <c r="I20" s="58"/>
      <c r="Q20" s="72" t="s">
        <v>45</v>
      </c>
      <c r="R20" s="73"/>
      <c r="S20" s="74" t="n">
        <f aca="false">S5*S15</f>
        <v>8507.41196197014</v>
      </c>
      <c r="T20" s="74" t="n">
        <f aca="false">T5*T15</f>
        <v>8686.27330371452</v>
      </c>
      <c r="U20" s="74" t="n">
        <f aca="false">U5*U15</f>
        <v>8788.4797847113</v>
      </c>
      <c r="V20" s="74" t="n">
        <f aca="false">V5*V15</f>
        <v>8890.68626570809</v>
      </c>
      <c r="W20" s="73"/>
      <c r="X20" s="73"/>
      <c r="AA20" s="58"/>
    </row>
    <row r="21" customFormat="false" ht="15" hidden="false" customHeight="false" outlineLevel="0" collapsed="false">
      <c r="A21" s="55"/>
      <c r="B21" s="32" t="s">
        <v>6</v>
      </c>
      <c r="C21" s="32" t="n">
        <v>5</v>
      </c>
      <c r="D21" s="92" t="n">
        <v>0.2</v>
      </c>
      <c r="E21" s="93" t="n">
        <f aca="false">C21*D21/N2</f>
        <v>6.96378830083565E-005</v>
      </c>
      <c r="F21" s="32"/>
      <c r="G21" s="32"/>
      <c r="H21" s="32"/>
      <c r="I21" s="58"/>
      <c r="Q21" s="72" t="s">
        <v>46</v>
      </c>
      <c r="R21" s="73"/>
      <c r="S21" s="76" t="n">
        <f aca="false">S6*S16</f>
        <v>8453.46232891845</v>
      </c>
      <c r="T21" s="76" t="n">
        <f aca="false">T6*T16</f>
        <v>8631.18942398506</v>
      </c>
      <c r="U21" s="76" t="n">
        <f aca="false">U6*U16</f>
        <v>8732.74776402312</v>
      </c>
      <c r="V21" s="76" t="n">
        <f aca="false">V6*V16</f>
        <v>8834.30610406119</v>
      </c>
      <c r="W21" s="73"/>
      <c r="X21" s="73"/>
      <c r="AA21" s="58"/>
    </row>
    <row r="22" customFormat="false" ht="15" hidden="false" customHeight="false" outlineLevel="0" collapsed="false">
      <c r="A22" s="55"/>
      <c r="B22" s="32" t="s">
        <v>11</v>
      </c>
      <c r="C22" s="32" t="n">
        <v>25</v>
      </c>
      <c r="D22" s="92" t="n">
        <v>1</v>
      </c>
      <c r="E22" s="93" t="n">
        <f aca="false">C22*D22/N10</f>
        <v>7.36160188457008E-005</v>
      </c>
      <c r="F22" s="32"/>
      <c r="G22" s="32"/>
      <c r="H22" s="32"/>
      <c r="I22" s="58"/>
      <c r="Q22" s="72"/>
      <c r="R22" s="73"/>
      <c r="S22" s="73" t="n">
        <f aca="false">S21/S20</f>
        <v>0.993658514094197</v>
      </c>
      <c r="T22" s="73" t="n">
        <f aca="false">T21/T20</f>
        <v>0.993658514094197</v>
      </c>
      <c r="U22" s="73" t="n">
        <f aca="false">U21/U20</f>
        <v>0.993658514094197</v>
      </c>
      <c r="V22" s="73" t="n">
        <f aca="false">V21/V20</f>
        <v>0.993658514094197</v>
      </c>
      <c r="W22" s="73"/>
      <c r="X22" s="73"/>
      <c r="AA22" s="58"/>
    </row>
    <row r="23" customFormat="false" ht="15" hidden="false" customHeight="false" outlineLevel="0" collapsed="false">
      <c r="A23" s="59"/>
      <c r="B23" s="60" t="s">
        <v>9</v>
      </c>
      <c r="C23" s="60" t="n">
        <v>25</v>
      </c>
      <c r="D23" s="94" t="n">
        <v>1</v>
      </c>
      <c r="E23" s="95" t="n">
        <f aca="false">C23*D23/N3</f>
        <v>8.74890638670166E-005</v>
      </c>
      <c r="F23" s="60"/>
      <c r="G23" s="60"/>
      <c r="H23" s="60"/>
      <c r="I23" s="63"/>
      <c r="Q23" s="72"/>
      <c r="R23" s="73"/>
      <c r="S23" s="73"/>
      <c r="T23" s="73"/>
      <c r="U23" s="73"/>
      <c r="V23" s="73"/>
      <c r="W23" s="73"/>
      <c r="X23" s="73"/>
      <c r="AA23" s="58"/>
    </row>
    <row r="24" customFormat="false" ht="15" hidden="false" customHeight="false" outlineLevel="0" collapsed="false">
      <c r="A24" s="45"/>
      <c r="B24" s="45" t="s">
        <v>11</v>
      </c>
      <c r="C24" s="45" t="n">
        <v>15</v>
      </c>
      <c r="D24" s="96" t="n">
        <v>1</v>
      </c>
      <c r="E24" s="97" t="n">
        <f aca="false">C24*D24/N10</f>
        <v>4.41696113074205E-005</v>
      </c>
      <c r="F24" s="97" t="n">
        <f aca="false">E24+E25+E26+E27+E28+E29+E30</f>
        <v>0.00112557497717416</v>
      </c>
      <c r="G24" s="45" t="n">
        <v>1</v>
      </c>
      <c r="H24" s="45"/>
      <c r="Q24" s="72" t="s">
        <v>47</v>
      </c>
      <c r="R24" s="73"/>
      <c r="S24" s="98" t="n">
        <f aca="false">1-S22</f>
        <v>0.00634148590580264</v>
      </c>
      <c r="T24" s="98" t="n">
        <f aca="false">1-T22</f>
        <v>0.00634148590580275</v>
      </c>
      <c r="U24" s="98" t="n">
        <f aca="false">1-U22</f>
        <v>0.00634148590580264</v>
      </c>
      <c r="V24" s="98" t="n">
        <f aca="false">1-V22</f>
        <v>0.00634148590580264</v>
      </c>
      <c r="W24" s="73"/>
      <c r="X24" s="73"/>
      <c r="AA24" s="58"/>
    </row>
    <row r="25" customFormat="false" ht="15" hidden="false" customHeight="false" outlineLevel="0" collapsed="false">
      <c r="A25" s="45"/>
      <c r="B25" s="45" t="s">
        <v>9</v>
      </c>
      <c r="C25" s="45" t="n">
        <v>125</v>
      </c>
      <c r="D25" s="96" t="n">
        <v>1</v>
      </c>
      <c r="E25" s="97" t="n">
        <f aca="false">C25*D25/N3</f>
        <v>0.000437445319335083</v>
      </c>
      <c r="F25" s="45"/>
      <c r="G25" s="45"/>
      <c r="H25" s="45"/>
      <c r="O25" s="0" t="s">
        <v>48</v>
      </c>
      <c r="Q25" s="72"/>
      <c r="R25" s="73"/>
      <c r="S25" s="98"/>
      <c r="T25" s="64"/>
      <c r="U25" s="64"/>
      <c r="V25" s="64"/>
      <c r="W25" s="73"/>
      <c r="X25" s="73"/>
      <c r="Y25" s="73"/>
      <c r="AA25" s="58"/>
    </row>
    <row r="26" customFormat="false" ht="15" hidden="false" customHeight="false" outlineLevel="0" collapsed="false">
      <c r="A26" s="45"/>
      <c r="B26" s="45" t="s">
        <v>11</v>
      </c>
      <c r="C26" s="45" t="n">
        <v>15</v>
      </c>
      <c r="D26" s="96" t="n">
        <v>1</v>
      </c>
      <c r="E26" s="97" t="n">
        <f aca="false">C26*D26/N10</f>
        <v>4.41696113074205E-005</v>
      </c>
      <c r="F26" s="45"/>
      <c r="G26" s="45"/>
      <c r="H26" s="45"/>
      <c r="O26" s="0" t="s">
        <v>49</v>
      </c>
      <c r="Q26" s="72"/>
      <c r="R26" s="73"/>
      <c r="S26" s="73"/>
      <c r="T26" s="73"/>
      <c r="U26" s="73"/>
      <c r="V26" s="73"/>
      <c r="W26" s="73"/>
      <c r="X26" s="73"/>
      <c r="Y26" s="73"/>
      <c r="AA26" s="58"/>
    </row>
    <row r="27" customFormat="false" ht="15" hidden="false" customHeight="false" outlineLevel="0" collapsed="false">
      <c r="A27" s="45"/>
      <c r="B27" s="45" t="s">
        <v>12</v>
      </c>
      <c r="C27" s="45" t="n">
        <v>3900</v>
      </c>
      <c r="D27" s="96" t="n">
        <v>1</v>
      </c>
      <c r="E27" s="97" t="n">
        <f aca="false">C27*D27/N5</f>
        <v>0.000297165498323682</v>
      </c>
      <c r="F27" s="45"/>
      <c r="G27" s="45"/>
      <c r="H27" s="45"/>
      <c r="O27" s="0" t="s">
        <v>50</v>
      </c>
      <c r="Q27" s="72" t="s">
        <v>51</v>
      </c>
      <c r="S27" s="0" t="n">
        <v>4.75</v>
      </c>
      <c r="T27" s="0" t="n">
        <v>1.75</v>
      </c>
      <c r="U27" s="0" t="n">
        <v>1.75</v>
      </c>
      <c r="V27" s="0" t="n">
        <v>1.75</v>
      </c>
      <c r="AA27" s="58"/>
    </row>
    <row r="28" customFormat="false" ht="15" hidden="false" customHeight="false" outlineLevel="0" collapsed="false">
      <c r="A28" s="45"/>
      <c r="B28" s="45" t="s">
        <v>11</v>
      </c>
      <c r="C28" s="45" t="n">
        <v>15</v>
      </c>
      <c r="D28" s="96" t="n">
        <v>1</v>
      </c>
      <c r="E28" s="97" t="n">
        <f aca="false">C28*D28/N10</f>
        <v>4.41696113074205E-005</v>
      </c>
      <c r="F28" s="45"/>
      <c r="G28" s="45"/>
      <c r="H28" s="45"/>
      <c r="Q28" s="72"/>
      <c r="AA28" s="58"/>
    </row>
    <row r="29" customFormat="false" ht="15" hidden="false" customHeight="false" outlineLevel="0" collapsed="false">
      <c r="A29" s="45"/>
      <c r="B29" s="45" t="s">
        <v>13</v>
      </c>
      <c r="C29" s="45" t="n">
        <v>60</v>
      </c>
      <c r="D29" s="96" t="n">
        <v>1</v>
      </c>
      <c r="E29" s="97" t="n">
        <f aca="false">C29*D29/N11</f>
        <v>0.000214285714285714</v>
      </c>
      <c r="F29" s="45"/>
      <c r="G29" s="45"/>
      <c r="H29" s="45"/>
      <c r="Q29" s="99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customFormat="false" ht="15" hidden="false" customHeight="false" outlineLevel="0" collapsed="false">
      <c r="A30" s="45"/>
      <c r="B30" s="45" t="s">
        <v>11</v>
      </c>
      <c r="C30" s="45" t="n">
        <v>15</v>
      </c>
      <c r="D30" s="96" t="n">
        <v>1</v>
      </c>
      <c r="E30" s="97" t="n">
        <f aca="false">C30*D30/N10</f>
        <v>4.41696113074205E-005</v>
      </c>
      <c r="F30" s="45"/>
      <c r="G30" s="45"/>
      <c r="H30" s="45"/>
    </row>
    <row r="31" customFormat="false" ht="15" hidden="false" customHeight="false" outlineLevel="0" collapsed="false">
      <c r="A31" s="50"/>
      <c r="B31" s="51" t="s">
        <v>6</v>
      </c>
      <c r="C31" s="51" t="n">
        <v>5</v>
      </c>
      <c r="D31" s="88" t="n">
        <v>1</v>
      </c>
      <c r="E31" s="89" t="n">
        <f aca="false">C31*D31/N2</f>
        <v>0.000348189415041783</v>
      </c>
      <c r="F31" s="89" t="n">
        <f aca="false">E31+E32</f>
        <v>0.000523167542775816</v>
      </c>
      <c r="G31" s="51" t="n">
        <v>1</v>
      </c>
      <c r="H31" s="51"/>
      <c r="I31" s="81" t="s">
        <v>52</v>
      </c>
      <c r="Q31" s="100" t="s">
        <v>53</v>
      </c>
      <c r="R31" s="101"/>
      <c r="S31" s="102"/>
    </row>
    <row r="32" customFormat="false" ht="15" hidden="false" customHeight="false" outlineLevel="0" collapsed="false">
      <c r="A32" s="59"/>
      <c r="B32" s="60" t="s">
        <v>9</v>
      </c>
      <c r="C32" s="60" t="n">
        <v>50</v>
      </c>
      <c r="D32" s="94" t="n">
        <v>1</v>
      </c>
      <c r="E32" s="95" t="n">
        <f aca="false">C32*D32/N3</f>
        <v>0.000174978127734033</v>
      </c>
      <c r="F32" s="60"/>
      <c r="G32" s="60"/>
      <c r="H32" s="60"/>
      <c r="I32" s="63"/>
      <c r="Q32" s="103" t="s">
        <v>54</v>
      </c>
      <c r="R32" s="0" t="n">
        <v>39.6</v>
      </c>
      <c r="S32" s="104" t="s">
        <v>55</v>
      </c>
    </row>
    <row r="33" customFormat="false" ht="15" hidden="false" customHeight="false" outlineLevel="0" collapsed="false">
      <c r="A33" s="55"/>
      <c r="B33" s="32" t="s">
        <v>9</v>
      </c>
      <c r="C33" s="32" t="n">
        <v>50</v>
      </c>
      <c r="D33" s="92" t="n">
        <v>1</v>
      </c>
      <c r="E33" s="93" t="n">
        <f aca="false">C33*D33/N3</f>
        <v>0.000174978127734033</v>
      </c>
      <c r="F33" s="93" t="n">
        <f aca="false">E33+E34</f>
        <v>0.000523167542775816</v>
      </c>
      <c r="G33" s="32" t="n">
        <v>1</v>
      </c>
      <c r="H33" s="32"/>
      <c r="I33" s="58" t="s">
        <v>56</v>
      </c>
      <c r="Q33" s="103" t="s">
        <v>57</v>
      </c>
      <c r="R33" s="0" t="n">
        <v>1.3</v>
      </c>
      <c r="S33" s="104" t="s">
        <v>58</v>
      </c>
    </row>
    <row r="34" customFormat="false" ht="15" hidden="false" customHeight="false" outlineLevel="0" collapsed="false">
      <c r="A34" s="59"/>
      <c r="B34" s="60" t="s">
        <v>6</v>
      </c>
      <c r="C34" s="60" t="n">
        <v>5</v>
      </c>
      <c r="D34" s="94" t="n">
        <v>1</v>
      </c>
      <c r="E34" s="95" t="n">
        <f aca="false">C34*D34/N2</f>
        <v>0.000348189415041783</v>
      </c>
      <c r="F34" s="60"/>
      <c r="G34" s="60"/>
      <c r="H34" s="60"/>
      <c r="I34" s="63"/>
      <c r="Q34" s="103"/>
      <c r="S34" s="104"/>
    </row>
    <row r="35" customFormat="false" ht="15" hidden="false" customHeight="false" outlineLevel="0" collapsed="false">
      <c r="A35" s="2"/>
      <c r="B35" s="2"/>
      <c r="C35" s="2"/>
      <c r="D35" s="65"/>
      <c r="E35" s="2"/>
      <c r="F35" s="2"/>
      <c r="G35" s="2"/>
      <c r="H35" s="2"/>
      <c r="Q35" s="105" t="s">
        <v>59</v>
      </c>
      <c r="R35" s="106" t="n">
        <f aca="false">R32/R33</f>
        <v>30.4615384615385</v>
      </c>
      <c r="S35" s="107" t="s">
        <v>60</v>
      </c>
    </row>
    <row r="36" customFormat="false" ht="15" hidden="false" customHeight="false" outlineLevel="0" collapsed="false">
      <c r="H36" s="0" t="s">
        <v>22</v>
      </c>
    </row>
    <row r="37" customFormat="false" ht="15" hidden="false" customHeight="false" outlineLevel="0" collapsed="false">
      <c r="H37" s="108" t="n">
        <f aca="false">H2+H13+H19</f>
        <v>0.00605326093597696</v>
      </c>
      <c r="L37" s="109" t="s">
        <v>61</v>
      </c>
      <c r="M37" s="109" t="n">
        <f aca="false">H37+Foglio1!K28+Foglio1!K60</f>
        <v>0.0155596342535061</v>
      </c>
    </row>
    <row r="42" customFormat="false" ht="15" hidden="false" customHeight="false" outlineLevel="0" collapsed="false">
      <c r="K42" s="0" t="s">
        <v>62</v>
      </c>
      <c r="L42" s="0" t="str">
        <f aca="false">newL3_nogrid!L33</f>
        <v>X0 tot = </v>
      </c>
      <c r="M42" s="0" t="n">
        <f aca="false">newL3_nogrid!M33</f>
        <v>0.0153514541606388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M37" activeCellId="0" sqref="M37"/>
    </sheetView>
  </sheetViews>
  <sheetFormatPr defaultColWidth="10.59375" defaultRowHeight="16" zeroHeight="false" outlineLevelRow="0" outlineLevelCol="0"/>
  <cols>
    <col collapsed="false" customWidth="true" hidden="false" outlineLevel="0" max="5" min="5" style="0" width="13.16"/>
    <col collapsed="false" customWidth="true" hidden="false" outlineLevel="0" max="6" min="6" style="0" width="11.67"/>
    <col collapsed="false" customWidth="true" hidden="false" outlineLevel="0" max="9" min="9" style="0" width="21.67"/>
    <col collapsed="false" customWidth="true" hidden="false" outlineLevel="0" max="14" min="14" style="0" width="16.16"/>
  </cols>
  <sheetData>
    <row r="1" customFormat="false" ht="16" hidden="false" customHeight="false" outlineLevel="0" collapsed="false">
      <c r="A1" s="40" t="s">
        <v>20</v>
      </c>
      <c r="B1" s="2" t="s">
        <v>3</v>
      </c>
      <c r="C1" s="2" t="s">
        <v>4</v>
      </c>
      <c r="D1" s="2" t="s">
        <v>5</v>
      </c>
      <c r="E1" s="2" t="s">
        <v>0</v>
      </c>
      <c r="F1" s="2"/>
      <c r="G1" s="2"/>
      <c r="H1" s="2" t="s">
        <v>21</v>
      </c>
      <c r="M1" s="2"/>
      <c r="N1" s="2" t="s">
        <v>24</v>
      </c>
      <c r="O1" s="2" t="s">
        <v>1</v>
      </c>
    </row>
    <row r="2" customFormat="false" ht="16" hidden="false" customHeight="false" outlineLevel="0" collapsed="false">
      <c r="A2" s="41" t="s">
        <v>7</v>
      </c>
      <c r="B2" s="41" t="s">
        <v>9</v>
      </c>
      <c r="C2" s="41" t="n">
        <v>25</v>
      </c>
      <c r="D2" s="41" t="n">
        <v>1</v>
      </c>
      <c r="E2" s="67" t="n">
        <f aca="false">C2*D2/N3</f>
        <v>8.74890638670166E-005</v>
      </c>
      <c r="F2" s="43" t="n">
        <f aca="false">E2+E3+E4+E5+E10+E11+E6+E7+E8+E9</f>
        <v>0.00118209606295632</v>
      </c>
      <c r="G2" s="41" t="n">
        <v>1</v>
      </c>
      <c r="H2" s="43" t="n">
        <f aca="false">F2*G2</f>
        <v>0.00118209606295632</v>
      </c>
      <c r="M2" s="2" t="s">
        <v>6</v>
      </c>
      <c r="N2" s="2" t="n">
        <v>14360</v>
      </c>
      <c r="O2" s="2" t="n">
        <v>14300</v>
      </c>
    </row>
    <row r="3" customFormat="false" ht="16" hidden="false" customHeight="false" outlineLevel="0" collapsed="false">
      <c r="A3" s="41"/>
      <c r="B3" s="41" t="s">
        <v>11</v>
      </c>
      <c r="C3" s="41" t="n">
        <v>15</v>
      </c>
      <c r="D3" s="41" t="n">
        <v>1</v>
      </c>
      <c r="E3" s="67" t="n">
        <f aca="false">C3*D3/N10</f>
        <v>4.41696113074205E-005</v>
      </c>
      <c r="F3" s="41"/>
      <c r="G3" s="41"/>
      <c r="H3" s="41"/>
      <c r="M3" s="2" t="s">
        <v>9</v>
      </c>
      <c r="N3" s="2" t="n">
        <v>285750</v>
      </c>
      <c r="O3" s="2" t="n">
        <v>286000</v>
      </c>
    </row>
    <row r="4" customFormat="false" ht="16" hidden="false" customHeight="false" outlineLevel="0" collapsed="false">
      <c r="A4" s="41"/>
      <c r="B4" s="41" t="s">
        <v>13</v>
      </c>
      <c r="C4" s="41" t="n">
        <v>60</v>
      </c>
      <c r="D4" s="41" t="n">
        <v>1</v>
      </c>
      <c r="E4" s="67" t="n">
        <f aca="false">C4*D4/N11</f>
        <v>0.000214285714285714</v>
      </c>
      <c r="F4" s="41"/>
      <c r="G4" s="41"/>
      <c r="H4" s="41"/>
      <c r="M4" s="2" t="s">
        <v>10</v>
      </c>
      <c r="N4" s="2" t="n">
        <v>13788000</v>
      </c>
      <c r="O4" s="2" t="n">
        <v>14250000</v>
      </c>
    </row>
    <row r="5" customFormat="false" ht="16" hidden="false" customHeight="false" outlineLevel="0" collapsed="false">
      <c r="A5" s="41"/>
      <c r="B5" s="41" t="s">
        <v>11</v>
      </c>
      <c r="C5" s="41" t="n">
        <v>15</v>
      </c>
      <c r="D5" s="41" t="n">
        <v>1</v>
      </c>
      <c r="E5" s="67" t="n">
        <f aca="false">C5*D5/N10</f>
        <v>4.41696113074205E-005</v>
      </c>
      <c r="F5" s="41"/>
      <c r="G5" s="41"/>
      <c r="H5" s="41"/>
      <c r="M5" s="2" t="s">
        <v>12</v>
      </c>
      <c r="N5" s="2" t="n">
        <v>13124000</v>
      </c>
      <c r="O5" s="2" t="n">
        <v>12500000</v>
      </c>
    </row>
    <row r="6" customFormat="false" ht="16" hidden="false" customHeight="false" outlineLevel="0" collapsed="false">
      <c r="A6" s="41"/>
      <c r="B6" s="41" t="s">
        <v>12</v>
      </c>
      <c r="C6" s="41" t="n">
        <v>1900</v>
      </c>
      <c r="D6" s="41" t="n">
        <v>1</v>
      </c>
      <c r="E6" s="67" t="n">
        <f aca="false">C6*D6/N5</f>
        <v>0.000144772935080768</v>
      </c>
      <c r="F6" s="41"/>
      <c r="G6" s="41"/>
      <c r="H6" s="41"/>
      <c r="M6" s="2"/>
      <c r="N6" s="2"/>
      <c r="O6" s="2"/>
    </row>
    <row r="7" customFormat="false" ht="16" hidden="false" customHeight="false" outlineLevel="0" collapsed="false">
      <c r="A7" s="41"/>
      <c r="B7" s="41" t="s">
        <v>11</v>
      </c>
      <c r="C7" s="41" t="n">
        <v>15</v>
      </c>
      <c r="D7" s="41" t="n">
        <v>1</v>
      </c>
      <c r="E7" s="67" t="n">
        <f aca="false">C7*D7/N10</f>
        <v>4.41696113074205E-005</v>
      </c>
      <c r="F7" s="41"/>
      <c r="G7" s="41"/>
      <c r="H7" s="41"/>
      <c r="M7" s="2"/>
      <c r="N7" s="2"/>
      <c r="O7" s="2"/>
    </row>
    <row r="8" customFormat="false" ht="16" hidden="false" customHeight="false" outlineLevel="0" collapsed="false">
      <c r="A8" s="41"/>
      <c r="B8" s="41" t="s">
        <v>9</v>
      </c>
      <c r="C8" s="41" t="n">
        <v>50</v>
      </c>
      <c r="D8" s="41" t="n">
        <v>1</v>
      </c>
      <c r="E8" s="67" t="n">
        <f aca="false">C8*D8/N3</f>
        <v>0.000174978127734033</v>
      </c>
      <c r="F8" s="41"/>
      <c r="G8" s="41"/>
      <c r="H8" s="41"/>
      <c r="M8" s="2"/>
      <c r="N8" s="2"/>
      <c r="O8" s="2"/>
    </row>
    <row r="9" customFormat="false" ht="16" hidden="false" customHeight="false" outlineLevel="0" collapsed="false">
      <c r="A9" s="41"/>
      <c r="B9" s="41" t="s">
        <v>11</v>
      </c>
      <c r="C9" s="41" t="n">
        <v>15</v>
      </c>
      <c r="D9" s="41" t="n">
        <v>1</v>
      </c>
      <c r="E9" s="67" t="n">
        <f aca="false">C9*D9/N10</f>
        <v>4.41696113074205E-005</v>
      </c>
      <c r="F9" s="41"/>
      <c r="G9" s="41"/>
      <c r="H9" s="41"/>
      <c r="M9" s="2"/>
      <c r="N9" s="2"/>
      <c r="O9" s="2"/>
    </row>
    <row r="10" customFormat="false" ht="16" hidden="false" customHeight="false" outlineLevel="0" collapsed="false">
      <c r="A10" s="77"/>
      <c r="B10" s="78" t="s">
        <v>9</v>
      </c>
      <c r="C10" s="78" t="n">
        <v>50</v>
      </c>
      <c r="D10" s="78" t="n">
        <v>1</v>
      </c>
      <c r="E10" s="80" t="n">
        <f aca="false">C10*D10/N3</f>
        <v>0.000174978127734033</v>
      </c>
      <c r="F10" s="78"/>
      <c r="G10" s="78"/>
      <c r="H10" s="78"/>
      <c r="I10" s="81" t="s">
        <v>39</v>
      </c>
      <c r="M10" s="2" t="s">
        <v>11</v>
      </c>
      <c r="N10" s="2" t="n">
        <v>339600</v>
      </c>
      <c r="O10" s="2" t="n">
        <v>335000</v>
      </c>
    </row>
    <row r="11" customFormat="false" ht="16" hidden="false" customHeight="false" outlineLevel="0" collapsed="false">
      <c r="A11" s="82"/>
      <c r="B11" s="83" t="s">
        <v>6</v>
      </c>
      <c r="C11" s="83" t="n">
        <v>3</v>
      </c>
      <c r="D11" s="83" t="n">
        <v>1</v>
      </c>
      <c r="E11" s="85" t="n">
        <f aca="false">C11*D11/N2</f>
        <v>0.00020891364902507</v>
      </c>
      <c r="F11" s="83"/>
      <c r="G11" s="83"/>
      <c r="H11" s="83"/>
      <c r="I11" s="63"/>
      <c r="M11" s="2" t="s">
        <v>13</v>
      </c>
      <c r="N11" s="2" t="n">
        <v>280000</v>
      </c>
      <c r="O11" s="2"/>
    </row>
    <row r="12" customFormat="false" ht="16" hidden="false" customHeight="false" outlineLevel="0" collapsed="false">
      <c r="A12" s="44" t="s">
        <v>15</v>
      </c>
      <c r="B12" s="44" t="s">
        <v>6</v>
      </c>
      <c r="C12" s="44" t="n">
        <v>5</v>
      </c>
      <c r="D12" s="44" t="n">
        <v>0.66</v>
      </c>
      <c r="E12" s="87" t="n">
        <f aca="false">C12*D12/N2</f>
        <v>0.000229805013927577</v>
      </c>
      <c r="F12" s="87" t="n">
        <f aca="false">E12+E13+E14</f>
        <v>0.000639643146974316</v>
      </c>
      <c r="G12" s="44" t="n">
        <v>3</v>
      </c>
      <c r="H12" s="44" t="n">
        <f aca="false">F12*G12</f>
        <v>0.00191892944092295</v>
      </c>
      <c r="M12" s="2" t="s">
        <v>14</v>
      </c>
      <c r="N12" s="2" t="n">
        <v>160000</v>
      </c>
      <c r="O12" s="2"/>
    </row>
    <row r="13" customFormat="false" ht="16" hidden="false" customHeight="false" outlineLevel="0" collapsed="false">
      <c r="A13" s="44"/>
      <c r="B13" s="44" t="s">
        <v>9</v>
      </c>
      <c r="C13" s="44" t="n">
        <v>50</v>
      </c>
      <c r="D13" s="44" t="n">
        <v>0.81</v>
      </c>
      <c r="E13" s="87" t="n">
        <f aca="false">C13*D13/N3</f>
        <v>0.000141732283464567</v>
      </c>
      <c r="F13" s="44"/>
      <c r="G13" s="44"/>
      <c r="H13" s="44"/>
      <c r="M13" s="2"/>
      <c r="N13" s="2"/>
      <c r="O13" s="2"/>
    </row>
    <row r="14" customFormat="false" ht="16" hidden="false" customHeight="false" outlineLevel="0" collapsed="false">
      <c r="A14" s="44"/>
      <c r="B14" s="44" t="s">
        <v>6</v>
      </c>
      <c r="C14" s="44" t="n">
        <v>5</v>
      </c>
      <c r="D14" s="44" t="n">
        <v>0.77</v>
      </c>
      <c r="E14" s="87" t="n">
        <f aca="false">C14*D14/N2</f>
        <v>0.000268105849582173</v>
      </c>
      <c r="F14" s="44"/>
      <c r="G14" s="44"/>
      <c r="H14" s="44"/>
      <c r="M14" s="2" t="s">
        <v>17</v>
      </c>
      <c r="N14" s="2" t="n">
        <v>121907000</v>
      </c>
      <c r="O14" s="2"/>
    </row>
    <row r="15" customFormat="false" ht="16" hidden="false" customHeight="false" outlineLevel="0" collapsed="false">
      <c r="A15" s="50" t="s">
        <v>18</v>
      </c>
      <c r="B15" s="51" t="s">
        <v>6</v>
      </c>
      <c r="C15" s="51" t="n">
        <v>5</v>
      </c>
      <c r="D15" s="51" t="n">
        <v>0.88</v>
      </c>
      <c r="E15" s="89" t="n">
        <f aca="false">C15*D15/N2</f>
        <v>0.000306406685236769</v>
      </c>
      <c r="F15" s="90" t="n">
        <f aca="false">E15+E16+E17+E18+E19</f>
        <v>0.000572145276504649</v>
      </c>
      <c r="G15" s="51" t="n">
        <v>1</v>
      </c>
      <c r="H15" s="91" t="n">
        <f aca="false">(F15*G15+F20*G20+F27*G27+F29*G29)</f>
        <v>0.00274405533923044</v>
      </c>
      <c r="I15" s="81" t="s">
        <v>23</v>
      </c>
      <c r="J15" s="47"/>
    </row>
    <row r="16" customFormat="false" ht="16" hidden="false" customHeight="false" outlineLevel="0" collapsed="false">
      <c r="A16" s="55"/>
      <c r="B16" s="32" t="s">
        <v>9</v>
      </c>
      <c r="C16" s="32" t="n">
        <v>50</v>
      </c>
      <c r="D16" s="32" t="n">
        <v>0.2</v>
      </c>
      <c r="E16" s="93" t="n">
        <f aca="false">C16*D16/N3</f>
        <v>3.49956255468066E-005</v>
      </c>
      <c r="F16" s="32"/>
      <c r="G16" s="32"/>
      <c r="H16" s="32"/>
      <c r="I16" s="58"/>
    </row>
    <row r="17" customFormat="false" ht="16" hidden="false" customHeight="false" outlineLevel="0" collapsed="false">
      <c r="A17" s="55"/>
      <c r="B17" s="32" t="s">
        <v>6</v>
      </c>
      <c r="C17" s="32" t="n">
        <v>5</v>
      </c>
      <c r="D17" s="32" t="n">
        <v>0.2</v>
      </c>
      <c r="E17" s="93" t="n">
        <f aca="false">C17*D17/N2</f>
        <v>6.96378830083565E-005</v>
      </c>
      <c r="F17" s="32"/>
      <c r="G17" s="32"/>
      <c r="H17" s="32"/>
      <c r="I17" s="58"/>
    </row>
    <row r="18" customFormat="false" ht="16" hidden="false" customHeight="false" outlineLevel="0" collapsed="false">
      <c r="A18" s="55"/>
      <c r="B18" s="32" t="s">
        <v>11</v>
      </c>
      <c r="C18" s="32" t="n">
        <v>25</v>
      </c>
      <c r="D18" s="32" t="n">
        <v>1</v>
      </c>
      <c r="E18" s="93" t="n">
        <f aca="false">C18*D18/N10</f>
        <v>7.36160188457008E-005</v>
      </c>
      <c r="F18" s="32"/>
      <c r="G18" s="32"/>
      <c r="H18" s="32"/>
      <c r="I18" s="58"/>
    </row>
    <row r="19" customFormat="false" ht="16" hidden="false" customHeight="false" outlineLevel="0" collapsed="false">
      <c r="A19" s="59"/>
      <c r="B19" s="60" t="s">
        <v>9</v>
      </c>
      <c r="C19" s="60" t="n">
        <v>25</v>
      </c>
      <c r="D19" s="60" t="n">
        <v>1</v>
      </c>
      <c r="E19" s="95" t="n">
        <f aca="false">C19*D19/N3</f>
        <v>8.74890638670166E-005</v>
      </c>
      <c r="F19" s="60"/>
      <c r="G19" s="60"/>
      <c r="H19" s="60"/>
      <c r="I19" s="63"/>
    </row>
    <row r="20" customFormat="false" ht="16" hidden="false" customHeight="false" outlineLevel="0" collapsed="false">
      <c r="A20" s="45"/>
      <c r="B20" s="45" t="s">
        <v>11</v>
      </c>
      <c r="C20" s="45" t="n">
        <v>15</v>
      </c>
      <c r="D20" s="45" t="n">
        <v>1</v>
      </c>
      <c r="E20" s="97" t="n">
        <f aca="false">C20*D20/N10</f>
        <v>4.41696113074205E-005</v>
      </c>
      <c r="F20" s="97" t="n">
        <f aca="false">E20+E21+E22+E23+E24+E25+E26</f>
        <v>0.00112557497717416</v>
      </c>
      <c r="G20" s="45" t="n">
        <v>1</v>
      </c>
      <c r="H20" s="45"/>
    </row>
    <row r="21" customFormat="false" ht="16" hidden="false" customHeight="false" outlineLevel="0" collapsed="false">
      <c r="A21" s="45"/>
      <c r="B21" s="45" t="s">
        <v>9</v>
      </c>
      <c r="C21" s="45" t="n">
        <v>125</v>
      </c>
      <c r="D21" s="45" t="n">
        <v>1</v>
      </c>
      <c r="E21" s="97" t="n">
        <f aca="false">C21*D21/N3</f>
        <v>0.000437445319335083</v>
      </c>
      <c r="F21" s="45"/>
      <c r="G21" s="45"/>
      <c r="H21" s="45"/>
      <c r="O21" s="0" t="s">
        <v>48</v>
      </c>
    </row>
    <row r="22" customFormat="false" ht="16" hidden="false" customHeight="false" outlineLevel="0" collapsed="false">
      <c r="A22" s="45"/>
      <c r="B22" s="45" t="s">
        <v>11</v>
      </c>
      <c r="C22" s="45" t="n">
        <v>15</v>
      </c>
      <c r="D22" s="45" t="n">
        <v>1</v>
      </c>
      <c r="E22" s="97" t="n">
        <f aca="false">C22*D22/N10</f>
        <v>4.41696113074205E-005</v>
      </c>
      <c r="F22" s="45"/>
      <c r="G22" s="45"/>
      <c r="H22" s="45"/>
      <c r="O22" s="0" t="s">
        <v>49</v>
      </c>
    </row>
    <row r="23" customFormat="false" ht="16" hidden="false" customHeight="false" outlineLevel="0" collapsed="false">
      <c r="A23" s="45"/>
      <c r="B23" s="45" t="s">
        <v>12</v>
      </c>
      <c r="C23" s="45" t="n">
        <v>3900</v>
      </c>
      <c r="D23" s="45" t="n">
        <v>1</v>
      </c>
      <c r="E23" s="97" t="n">
        <f aca="false">C23*D23/N5</f>
        <v>0.000297165498323682</v>
      </c>
      <c r="F23" s="45"/>
      <c r="G23" s="45"/>
      <c r="H23" s="45"/>
      <c r="O23" s="0" t="s">
        <v>50</v>
      </c>
    </row>
    <row r="24" customFormat="false" ht="16" hidden="false" customHeight="false" outlineLevel="0" collapsed="false">
      <c r="A24" s="45"/>
      <c r="B24" s="45" t="s">
        <v>11</v>
      </c>
      <c r="C24" s="45" t="n">
        <v>15</v>
      </c>
      <c r="D24" s="45" t="n">
        <v>1</v>
      </c>
      <c r="E24" s="97" t="n">
        <f aca="false">C24*D24/N10</f>
        <v>4.41696113074205E-005</v>
      </c>
      <c r="F24" s="45"/>
      <c r="G24" s="45"/>
      <c r="H24" s="45"/>
    </row>
    <row r="25" customFormat="false" ht="16" hidden="false" customHeight="false" outlineLevel="0" collapsed="false">
      <c r="A25" s="45"/>
      <c r="B25" s="45" t="s">
        <v>13</v>
      </c>
      <c r="C25" s="45" t="n">
        <v>60</v>
      </c>
      <c r="D25" s="45" t="n">
        <v>1</v>
      </c>
      <c r="E25" s="97" t="n">
        <f aca="false">C25*D25/N11</f>
        <v>0.000214285714285714</v>
      </c>
      <c r="F25" s="45"/>
      <c r="G25" s="45"/>
      <c r="H25" s="45"/>
    </row>
    <row r="26" customFormat="false" ht="16" hidden="false" customHeight="false" outlineLevel="0" collapsed="false">
      <c r="A26" s="45"/>
      <c r="B26" s="45" t="s">
        <v>11</v>
      </c>
      <c r="C26" s="45" t="n">
        <v>15</v>
      </c>
      <c r="D26" s="45" t="n">
        <v>1</v>
      </c>
      <c r="E26" s="97" t="n">
        <f aca="false">C26*D26/N10</f>
        <v>4.41696113074205E-005</v>
      </c>
      <c r="F26" s="45"/>
      <c r="G26" s="45"/>
      <c r="H26" s="45"/>
    </row>
    <row r="27" customFormat="false" ht="16" hidden="false" customHeight="false" outlineLevel="0" collapsed="false">
      <c r="A27" s="50"/>
      <c r="B27" s="51" t="s">
        <v>6</v>
      </c>
      <c r="C27" s="51" t="n">
        <v>5</v>
      </c>
      <c r="D27" s="51" t="n">
        <v>1</v>
      </c>
      <c r="E27" s="89" t="n">
        <f aca="false">C27*D27/N2</f>
        <v>0.000348189415041783</v>
      </c>
      <c r="F27" s="89" t="n">
        <f aca="false">E27+E28</f>
        <v>0.000523167542775816</v>
      </c>
      <c r="G27" s="51" t="n">
        <v>1</v>
      </c>
      <c r="H27" s="51"/>
      <c r="I27" s="81" t="s">
        <v>52</v>
      </c>
    </row>
    <row r="28" customFormat="false" ht="16" hidden="false" customHeight="false" outlineLevel="0" collapsed="false">
      <c r="A28" s="59"/>
      <c r="B28" s="60" t="s">
        <v>9</v>
      </c>
      <c r="C28" s="60" t="n">
        <v>50</v>
      </c>
      <c r="D28" s="60" t="n">
        <v>1</v>
      </c>
      <c r="E28" s="95" t="n">
        <f aca="false">C28*D28/N3</f>
        <v>0.000174978127734033</v>
      </c>
      <c r="F28" s="60"/>
      <c r="G28" s="60"/>
      <c r="H28" s="60"/>
      <c r="I28" s="63"/>
    </row>
    <row r="29" customFormat="false" ht="16" hidden="false" customHeight="false" outlineLevel="0" collapsed="false">
      <c r="A29" s="55"/>
      <c r="B29" s="32" t="s">
        <v>9</v>
      </c>
      <c r="C29" s="32" t="n">
        <v>50</v>
      </c>
      <c r="D29" s="32" t="n">
        <v>1</v>
      </c>
      <c r="E29" s="93" t="n">
        <f aca="false">C29*D29/N3</f>
        <v>0.000174978127734033</v>
      </c>
      <c r="F29" s="93" t="n">
        <f aca="false">E29+E30</f>
        <v>0.000523167542775816</v>
      </c>
      <c r="G29" s="32" t="n">
        <v>1</v>
      </c>
      <c r="H29" s="32"/>
      <c r="I29" s="58" t="s">
        <v>56</v>
      </c>
    </row>
    <row r="30" customFormat="false" ht="16" hidden="false" customHeight="false" outlineLevel="0" collapsed="false">
      <c r="A30" s="59"/>
      <c r="B30" s="60" t="s">
        <v>6</v>
      </c>
      <c r="C30" s="60" t="n">
        <v>5</v>
      </c>
      <c r="D30" s="60" t="n">
        <v>1</v>
      </c>
      <c r="E30" s="95" t="n">
        <f aca="false">C30*D30/N2</f>
        <v>0.000348189415041783</v>
      </c>
      <c r="F30" s="60"/>
      <c r="G30" s="60"/>
      <c r="H30" s="60"/>
      <c r="I30" s="63"/>
    </row>
    <row r="31" customFormat="false" ht="16" hidden="false" customHeight="false" outlineLevel="0" collapsed="false">
      <c r="A31" s="2"/>
      <c r="B31" s="2"/>
      <c r="C31" s="2"/>
      <c r="D31" s="2"/>
      <c r="E31" s="2"/>
      <c r="F31" s="2"/>
      <c r="G31" s="2"/>
      <c r="H31" s="2"/>
    </row>
    <row r="32" customFormat="false" ht="16" hidden="false" customHeight="false" outlineLevel="0" collapsed="false">
      <c r="H32" s="0" t="s">
        <v>22</v>
      </c>
    </row>
    <row r="33" customFormat="false" ht="16" hidden="false" customHeight="false" outlineLevel="0" collapsed="false">
      <c r="H33" s="110" t="n">
        <f aca="false">H2+H12+H15</f>
        <v>0.00584508084310971</v>
      </c>
      <c r="L33" s="109" t="s">
        <v>61</v>
      </c>
      <c r="M33" s="109" t="n">
        <f aca="false">H33+Foglio1!K28+Foglio1!K60</f>
        <v>0.0153514541606388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2020-11-02T08:55:58Z</dcterms:created>
  <dc:creator>Microsoft Office User</dc:creator>
  <dc:description/>
  <dc:language>en-US</dc:language>
  <cp:lastModifiedBy>Ilaria </cp:lastModifiedBy>
  <dcterms:modified xsi:type="dcterms:W3CDTF">2022-10-11T15:30:44Z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