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2180" windowHeight="7935"/>
  </bookViews>
  <sheets>
    <sheet name="ME" sheetId="1" r:id="rId1"/>
    <sheet name="MI" sheetId="2" r:id="rId2"/>
    <sheet name="Cons" sheetId="3" r:id="rId3"/>
  </sheets>
  <calcPr calcId="125725"/>
</workbook>
</file>

<file path=xl/calcChain.xml><?xml version="1.0" encoding="utf-8"?>
<calcChain xmlns="http://schemas.openxmlformats.org/spreadsheetml/2006/main">
  <c r="J18" i="1"/>
  <c r="O26"/>
  <c r="T5"/>
  <c r="T6"/>
  <c r="T7"/>
  <c r="T8"/>
  <c r="T9"/>
  <c r="T10"/>
  <c r="T11"/>
  <c r="T12"/>
  <c r="T13"/>
  <c r="T14"/>
  <c r="T15"/>
  <c r="T16"/>
  <c r="T4"/>
  <c r="M18"/>
  <c r="I18"/>
  <c r="H18"/>
  <c r="O18"/>
  <c r="G20"/>
  <c r="F20"/>
  <c r="G15"/>
  <c r="R9"/>
  <c r="R14"/>
  <c r="R18"/>
  <c r="R11"/>
  <c r="R13"/>
  <c r="L18"/>
  <c r="L5"/>
  <c r="L6"/>
  <c r="L7"/>
  <c r="L8"/>
  <c r="L9"/>
  <c r="L10"/>
  <c r="L11"/>
  <c r="L12"/>
  <c r="L13"/>
  <c r="L14"/>
  <c r="L15"/>
  <c r="L16"/>
  <c r="L4"/>
  <c r="N5"/>
  <c r="N6"/>
  <c r="N7"/>
  <c r="N8"/>
  <c r="N9"/>
  <c r="N10"/>
  <c r="N11"/>
  <c r="N12"/>
  <c r="N13"/>
  <c r="N14"/>
  <c r="N15"/>
  <c r="N16"/>
  <c r="N4"/>
  <c r="G5"/>
  <c r="G6"/>
  <c r="G7"/>
  <c r="G8"/>
  <c r="G9"/>
  <c r="G10"/>
  <c r="G11"/>
  <c r="G12"/>
  <c r="G13"/>
  <c r="G14"/>
  <c r="G16"/>
  <c r="G4"/>
  <c r="B18"/>
  <c r="C18"/>
  <c r="M16"/>
  <c r="E18" i="3"/>
  <c r="D18"/>
  <c r="D18" i="2"/>
  <c r="C18"/>
  <c r="C18" i="3"/>
  <c r="B18"/>
  <c r="B18" i="2"/>
  <c r="F18" i="1"/>
  <c r="D18"/>
  <c r="N18" l="1"/>
</calcChain>
</file>

<file path=xl/sharedStrings.xml><?xml version="1.0" encoding="utf-8"?>
<sst xmlns="http://schemas.openxmlformats.org/spreadsheetml/2006/main" count="87" uniqueCount="49">
  <si>
    <t>Sezione</t>
  </si>
  <si>
    <t>ME</t>
  </si>
  <si>
    <t xml:space="preserve"> s.j.</t>
  </si>
  <si>
    <t>assegnati</t>
  </si>
  <si>
    <t xml:space="preserve">spesi </t>
  </si>
  <si>
    <t>richieste di sblocco</t>
  </si>
  <si>
    <t>a fine aprile</t>
  </si>
  <si>
    <t>a maggio</t>
  </si>
  <si>
    <t>BO</t>
  </si>
  <si>
    <t>CS</t>
  </si>
  <si>
    <t>GE</t>
  </si>
  <si>
    <t>LE</t>
  </si>
  <si>
    <t>LNF</t>
  </si>
  <si>
    <t>MI</t>
  </si>
  <si>
    <t>NA</t>
  </si>
  <si>
    <t>PI</t>
  </si>
  <si>
    <t>PV</t>
  </si>
  <si>
    <t>RM1</t>
  </si>
  <si>
    <t>RM2</t>
  </si>
  <si>
    <t>RM3</t>
  </si>
  <si>
    <t>UD</t>
  </si>
  <si>
    <t>totale</t>
  </si>
  <si>
    <t>Cons</t>
  </si>
  <si>
    <t xml:space="preserve">FTE </t>
  </si>
  <si>
    <t>Turni allocati da inizio Gennaio (non necessariamente fatti)</t>
  </si>
  <si>
    <t>ME richiesti a CSN1</t>
  </si>
  <si>
    <t>shifts x firma</t>
  </si>
  <si>
    <t># autori MOFA</t>
  </si>
  <si>
    <t>Il carico di turni Cat1 e' calcolato sul numero di autori (~21 turni/autore in 2010)</t>
  </si>
  <si>
    <t xml:space="preserve">Il numero di autori INFN e' 194 (authordatabase a Ott2009) su 2463 (cioe' 7.9%), </t>
  </si>
  <si>
    <t>ho quindi considerato come normalizzazione i FTE (che per noi sono 193).</t>
  </si>
  <si>
    <t>OTP- Cat1 (#shifts) @30/4</t>
  </si>
  <si>
    <t>OTP-Cat2 (FTE) @30/4</t>
  </si>
  <si>
    <t>Valore SF x 6 mesi (kEu)</t>
  </si>
  <si>
    <t>ME "fair share" del SJ</t>
  </si>
  <si>
    <t>SF coverage (2010)</t>
  </si>
  <si>
    <t>stima</t>
  </si>
  <si>
    <t xml:space="preserve">Il valore canonico integrato sui 4 mesi considerati e': di ~7 shifts per firma </t>
  </si>
  <si>
    <t>SF richiesti II tornata</t>
  </si>
  <si>
    <t>% assegn.speso</t>
  </si>
  <si>
    <t>ME_v0 LeoR</t>
  </si>
  <si>
    <t>ME rich @CSN1</t>
  </si>
  <si>
    <t>expected</t>
  </si>
  <si>
    <t>riempita</t>
  </si>
  <si>
    <t>parzialmente</t>
  </si>
  <si>
    <t>(*) le ME impegnate al 20/4 corrispondono circa a quelle spese entro il 30/4</t>
  </si>
  <si>
    <t>ME(*) spesi @30/4</t>
  </si>
  <si>
    <t>ME_v1 LeoR</t>
  </si>
  <si>
    <t>assegnati per FTE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</si>
</sst>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0"/>
      <color indexed="12"/>
      <name val="Arial"/>
    </font>
    <font>
      <sz val="10"/>
      <name val="Arial"/>
    </font>
    <font>
      <sz val="10"/>
      <color indexed="17"/>
      <name val="Arial"/>
    </font>
    <font>
      <sz val="8"/>
      <color indexed="17"/>
      <name val="Arial"/>
    </font>
    <font>
      <sz val="11"/>
      <name val="Calibri"/>
      <family val="2"/>
      <scheme val="minor"/>
    </font>
    <font>
      <sz val="10"/>
      <color rgb="FF0070C0"/>
      <name val="Arial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sz val="10"/>
      <color indexed="17"/>
      <name val="Arial"/>
      <family val="2"/>
    </font>
    <font>
      <sz val="11"/>
      <color rgb="FF00B050"/>
      <name val="Calibri"/>
      <family val="2"/>
      <scheme val="minor"/>
    </font>
    <font>
      <sz val="10"/>
      <color rgb="FF0000FF"/>
      <name val="Arial"/>
      <family val="2"/>
    </font>
    <font>
      <sz val="8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1" fontId="3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0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0" fillId="0" borderId="0" xfId="0" applyNumberFormat="1" applyAlignment="1">
      <alignment wrapText="1"/>
    </xf>
    <xf numFmtId="0" fontId="1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1" fontId="2" fillId="0" borderId="0" xfId="0" applyNumberFormat="1" applyFont="1"/>
    <xf numFmtId="164" fontId="0" fillId="0" borderId="0" xfId="0" applyNumberFormat="1"/>
    <xf numFmtId="164" fontId="5" fillId="2" borderId="0" xfId="0" applyNumberFormat="1" applyFont="1" applyFill="1"/>
    <xf numFmtId="164" fontId="0" fillId="3" borderId="0" xfId="0" applyNumberFormat="1" applyFill="1"/>
    <xf numFmtId="164" fontId="0" fillId="5" borderId="0" xfId="0" applyNumberFormat="1" applyFill="1"/>
    <xf numFmtId="164" fontId="0" fillId="4" borderId="0" xfId="0" applyNumberFormat="1" applyFill="1"/>
    <xf numFmtId="0" fontId="10" fillId="0" borderId="0" xfId="0" applyFont="1" applyFill="1"/>
    <xf numFmtId="0" fontId="10" fillId="0" borderId="0" xfId="0" applyFont="1"/>
    <xf numFmtId="0" fontId="11" fillId="0" borderId="0" xfId="0" applyNumberFormat="1" applyFont="1" applyAlignment="1">
      <alignment wrapText="1"/>
    </xf>
    <xf numFmtId="1" fontId="12" fillId="0" borderId="0" xfId="0" applyNumberFormat="1" applyFont="1" applyAlignment="1">
      <alignment horizontal="right"/>
    </xf>
    <xf numFmtId="1" fontId="11" fillId="0" borderId="0" xfId="0" applyNumberFormat="1" applyFont="1"/>
    <xf numFmtId="1" fontId="2" fillId="2" borderId="0" xfId="0" applyNumberFormat="1" applyFont="1" applyFill="1"/>
    <xf numFmtId="1" fontId="0" fillId="3" borderId="0" xfId="0" applyNumberFormat="1" applyFill="1"/>
    <xf numFmtId="164" fontId="0" fillId="0" borderId="0" xfId="0" applyNumberFormat="1" applyFill="1"/>
    <xf numFmtId="164" fontId="5" fillId="3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99FF33"/>
      <color rgb="FFFF6600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tabSelected="1" topLeftCell="B1" workbookViewId="0">
      <selection activeCell="T21" sqref="T21"/>
    </sheetView>
  </sheetViews>
  <sheetFormatPr defaultRowHeight="15"/>
  <cols>
    <col min="2" max="2" width="6.5703125" customWidth="1"/>
    <col min="3" max="3" width="5.42578125" customWidth="1"/>
    <col min="5" max="5" width="4.7109375" customWidth="1"/>
    <col min="6" max="6" width="6.140625" customWidth="1"/>
    <col min="7" max="7" width="7.28515625" customWidth="1"/>
    <col min="8" max="10" width="7.140625" customWidth="1"/>
    <col min="11" max="11" width="7.85546875" customWidth="1"/>
    <col min="12" max="12" width="7.28515625" customWidth="1"/>
    <col min="13" max="13" width="9.28515625" customWidth="1"/>
    <col min="14" max="14" width="7.28515625" customWidth="1"/>
    <col min="15" max="15" width="8.7109375" customWidth="1"/>
    <col min="16" max="16" width="8.140625" customWidth="1"/>
    <col min="17" max="17" width="9" customWidth="1"/>
    <col min="18" max="18" width="8.7109375" customWidth="1"/>
  </cols>
  <sheetData>
    <row r="1" spans="1:20" s="13" customFormat="1" ht="60">
      <c r="A1" s="13" t="s">
        <v>0</v>
      </c>
      <c r="B1" s="13" t="s">
        <v>27</v>
      </c>
      <c r="C1" s="13" t="s">
        <v>23</v>
      </c>
      <c r="D1" s="13" t="s">
        <v>1</v>
      </c>
      <c r="E1" s="14" t="s">
        <v>2</v>
      </c>
      <c r="F1" s="15" t="s">
        <v>46</v>
      </c>
      <c r="G1" s="15" t="s">
        <v>39</v>
      </c>
      <c r="H1" s="16" t="s">
        <v>25</v>
      </c>
      <c r="I1" s="25" t="s">
        <v>40</v>
      </c>
      <c r="J1" s="25" t="s">
        <v>47</v>
      </c>
      <c r="K1" s="25" t="s">
        <v>41</v>
      </c>
      <c r="L1" s="16" t="s">
        <v>34</v>
      </c>
      <c r="M1" s="13" t="s">
        <v>31</v>
      </c>
      <c r="N1" s="13" t="s">
        <v>26</v>
      </c>
      <c r="O1" s="13" t="s">
        <v>32</v>
      </c>
      <c r="P1" s="13" t="s">
        <v>38</v>
      </c>
      <c r="Q1" s="13" t="s">
        <v>33</v>
      </c>
      <c r="R1" s="13" t="s">
        <v>35</v>
      </c>
      <c r="T1" s="13" t="s">
        <v>48</v>
      </c>
    </row>
    <row r="2" spans="1:20">
      <c r="A2" s="4"/>
      <c r="B2" s="4"/>
      <c r="C2" s="4"/>
      <c r="D2" s="4" t="s">
        <v>3</v>
      </c>
      <c r="E2" s="5"/>
      <c r="F2" s="6"/>
      <c r="G2" s="6"/>
      <c r="H2" s="7"/>
      <c r="I2" s="26"/>
      <c r="J2" s="26"/>
      <c r="K2" s="26"/>
      <c r="L2" s="7"/>
    </row>
    <row r="3" spans="1:20">
      <c r="A3" s="4"/>
      <c r="B3" s="4"/>
      <c r="C3" s="4"/>
      <c r="D3" s="4"/>
      <c r="E3" s="5"/>
      <c r="F3" s="6"/>
      <c r="G3" s="6"/>
      <c r="H3" s="7"/>
      <c r="I3" s="26"/>
      <c r="J3" s="26"/>
      <c r="K3" s="26"/>
      <c r="L3" s="7"/>
    </row>
    <row r="4" spans="1:20">
      <c r="A4" t="s">
        <v>8</v>
      </c>
      <c r="B4">
        <v>24</v>
      </c>
      <c r="C4">
        <v>22.8</v>
      </c>
      <c r="D4">
        <v>181</v>
      </c>
      <c r="E4" s="1"/>
      <c r="F4" s="2">
        <v>100</v>
      </c>
      <c r="G4" s="28">
        <f>100*(F4/D4)</f>
        <v>55.248618784530393</v>
      </c>
      <c r="H4" s="3">
        <v>107</v>
      </c>
      <c r="I4" s="27">
        <v>100</v>
      </c>
      <c r="J4" s="27">
        <v>90</v>
      </c>
      <c r="K4" s="27"/>
      <c r="L4" s="3">
        <f>(599/1399)*D4</f>
        <v>77.497498213009294</v>
      </c>
      <c r="M4">
        <v>159.31</v>
      </c>
      <c r="N4" s="20">
        <f>M4/C4</f>
        <v>6.9872807017543854</v>
      </c>
      <c r="O4">
        <v>2.62</v>
      </c>
      <c r="Q4" s="23"/>
      <c r="R4">
        <v>1</v>
      </c>
      <c r="T4">
        <f>D4/C4</f>
        <v>7.9385964912280702</v>
      </c>
    </row>
    <row r="5" spans="1:20">
      <c r="A5" t="s">
        <v>9</v>
      </c>
      <c r="B5">
        <v>10</v>
      </c>
      <c r="C5">
        <v>8</v>
      </c>
      <c r="D5">
        <v>57</v>
      </c>
      <c r="E5" s="1"/>
      <c r="F5" s="2">
        <v>8</v>
      </c>
      <c r="G5" s="17">
        <f t="shared" ref="G5:G16" si="0">100*(F5/D5)</f>
        <v>14.035087719298245</v>
      </c>
      <c r="H5" s="3">
        <v>0</v>
      </c>
      <c r="I5" s="27">
        <v>0</v>
      </c>
      <c r="J5" s="27">
        <v>0</v>
      </c>
      <c r="K5" s="27"/>
      <c r="L5" s="3">
        <f t="shared" ref="L5:L16" si="1">(599/1399)*D5</f>
        <v>24.405289492494639</v>
      </c>
      <c r="M5">
        <v>12</v>
      </c>
      <c r="N5" s="22">
        <f t="shared" ref="N5:N16" si="2">M5/C5</f>
        <v>1.5</v>
      </c>
      <c r="O5">
        <v>0.52</v>
      </c>
      <c r="Q5" s="23"/>
      <c r="R5">
        <v>0</v>
      </c>
      <c r="T5">
        <f t="shared" ref="T5:T16" si="3">D5/C5</f>
        <v>7.125</v>
      </c>
    </row>
    <row r="6" spans="1:20">
      <c r="A6" t="s">
        <v>10</v>
      </c>
      <c r="B6">
        <v>11</v>
      </c>
      <c r="C6">
        <v>13.3</v>
      </c>
      <c r="D6">
        <v>93</v>
      </c>
      <c r="E6" s="1">
        <v>599</v>
      </c>
      <c r="F6" s="2">
        <v>39</v>
      </c>
      <c r="G6" s="17">
        <f t="shared" si="0"/>
        <v>41.935483870967744</v>
      </c>
      <c r="H6" s="3">
        <v>40</v>
      </c>
      <c r="I6" s="27">
        <v>40</v>
      </c>
      <c r="J6" s="27">
        <v>35</v>
      </c>
      <c r="K6" s="27"/>
      <c r="L6" s="3">
        <f t="shared" si="1"/>
        <v>39.81915654038599</v>
      </c>
      <c r="M6">
        <v>227.5</v>
      </c>
      <c r="N6" s="21">
        <f t="shared" si="2"/>
        <v>17.105263157894736</v>
      </c>
      <c r="O6">
        <v>0.56000000000000005</v>
      </c>
      <c r="Q6" s="23"/>
      <c r="R6">
        <v>1.3</v>
      </c>
      <c r="T6">
        <f t="shared" si="3"/>
        <v>6.9924812030075181</v>
      </c>
    </row>
    <row r="7" spans="1:20">
      <c r="A7" t="s">
        <v>11</v>
      </c>
      <c r="B7">
        <v>8</v>
      </c>
      <c r="C7">
        <v>9.5</v>
      </c>
      <c r="D7">
        <v>78</v>
      </c>
      <c r="E7" s="1"/>
      <c r="F7" s="2">
        <v>28</v>
      </c>
      <c r="G7" s="17">
        <f t="shared" si="0"/>
        <v>35.897435897435898</v>
      </c>
      <c r="H7" s="3">
        <v>33</v>
      </c>
      <c r="I7" s="27">
        <v>30</v>
      </c>
      <c r="J7" s="27">
        <v>25</v>
      </c>
      <c r="K7" s="27"/>
      <c r="L7" s="3">
        <f t="shared" si="1"/>
        <v>33.396711937097926</v>
      </c>
      <c r="M7">
        <v>65.78</v>
      </c>
      <c r="N7" s="20">
        <f t="shared" si="2"/>
        <v>6.9242105263157896</v>
      </c>
      <c r="O7">
        <v>0.09</v>
      </c>
      <c r="Q7" s="23"/>
      <c r="R7">
        <v>0</v>
      </c>
      <c r="T7">
        <f t="shared" si="3"/>
        <v>8.2105263157894743</v>
      </c>
    </row>
    <row r="8" spans="1:20">
      <c r="A8" t="s">
        <v>12</v>
      </c>
      <c r="B8">
        <v>15</v>
      </c>
      <c r="C8">
        <v>15.7</v>
      </c>
      <c r="D8">
        <v>125</v>
      </c>
      <c r="F8" s="2">
        <v>39</v>
      </c>
      <c r="G8" s="17">
        <f t="shared" si="0"/>
        <v>31.2</v>
      </c>
      <c r="H8" s="3">
        <v>25</v>
      </c>
      <c r="I8" s="27">
        <v>25</v>
      </c>
      <c r="J8" s="27">
        <v>20</v>
      </c>
      <c r="K8" s="27"/>
      <c r="L8" s="3">
        <f t="shared" si="1"/>
        <v>53.520371694067187</v>
      </c>
      <c r="M8">
        <v>18</v>
      </c>
      <c r="N8" s="22">
        <f t="shared" si="2"/>
        <v>1.1464968152866242</v>
      </c>
      <c r="O8">
        <v>0.56000000000000005</v>
      </c>
      <c r="Q8" s="23"/>
      <c r="R8">
        <v>0</v>
      </c>
      <c r="T8">
        <f t="shared" si="3"/>
        <v>7.9617834394904463</v>
      </c>
    </row>
    <row r="9" spans="1:20">
      <c r="A9" t="s">
        <v>13</v>
      </c>
      <c r="B9">
        <v>18</v>
      </c>
      <c r="C9">
        <v>26</v>
      </c>
      <c r="D9">
        <v>158</v>
      </c>
      <c r="F9" s="2">
        <v>65</v>
      </c>
      <c r="G9" s="17">
        <f t="shared" si="0"/>
        <v>41.139240506329116</v>
      </c>
      <c r="H9" s="3">
        <v>50</v>
      </c>
      <c r="I9" s="27">
        <v>50</v>
      </c>
      <c r="J9" s="27">
        <v>45</v>
      </c>
      <c r="K9" s="27"/>
      <c r="L9" s="3">
        <f t="shared" si="1"/>
        <v>67.649749821300929</v>
      </c>
      <c r="M9">
        <v>166.5</v>
      </c>
      <c r="N9" s="30">
        <f t="shared" si="2"/>
        <v>6.4038461538461542</v>
      </c>
      <c r="O9">
        <v>0.85</v>
      </c>
      <c r="P9">
        <v>1</v>
      </c>
      <c r="Q9" s="23">
        <v>20</v>
      </c>
      <c r="R9" s="24">
        <f>0.5+1+1</f>
        <v>2.5</v>
      </c>
      <c r="T9">
        <f t="shared" si="3"/>
        <v>6.0769230769230766</v>
      </c>
    </row>
    <row r="10" spans="1:20">
      <c r="A10" t="s">
        <v>14</v>
      </c>
      <c r="B10">
        <v>15</v>
      </c>
      <c r="C10">
        <v>17.899999999999999</v>
      </c>
      <c r="D10">
        <v>142</v>
      </c>
      <c r="F10" s="2">
        <v>64</v>
      </c>
      <c r="G10" s="17">
        <f t="shared" si="0"/>
        <v>45.070422535211272</v>
      </c>
      <c r="H10" s="3">
        <v>90</v>
      </c>
      <c r="I10" s="27">
        <v>60</v>
      </c>
      <c r="J10" s="27">
        <v>55</v>
      </c>
      <c r="K10" s="27"/>
      <c r="L10" s="3">
        <f t="shared" si="1"/>
        <v>60.799142244460327</v>
      </c>
      <c r="M10">
        <v>109.24</v>
      </c>
      <c r="N10" s="18">
        <f t="shared" si="2"/>
        <v>6.102793296089386</v>
      </c>
      <c r="O10">
        <v>0.73</v>
      </c>
      <c r="P10">
        <v>2</v>
      </c>
      <c r="Q10" s="23">
        <v>20</v>
      </c>
      <c r="R10" s="24">
        <v>1</v>
      </c>
      <c r="T10">
        <f t="shared" si="3"/>
        <v>7.9329608938547489</v>
      </c>
    </row>
    <row r="11" spans="1:20">
      <c r="A11" t="s">
        <v>15</v>
      </c>
      <c r="B11">
        <v>10</v>
      </c>
      <c r="C11">
        <v>11.7</v>
      </c>
      <c r="D11">
        <v>84</v>
      </c>
      <c r="F11" s="2">
        <v>34</v>
      </c>
      <c r="G11" s="17">
        <f t="shared" si="0"/>
        <v>40.476190476190474</v>
      </c>
      <c r="H11" s="3">
        <v>20</v>
      </c>
      <c r="I11" s="27">
        <v>20</v>
      </c>
      <c r="J11" s="27">
        <v>15</v>
      </c>
      <c r="K11" s="27"/>
      <c r="L11" s="3">
        <f t="shared" si="1"/>
        <v>35.96568977841315</v>
      </c>
      <c r="M11">
        <v>89</v>
      </c>
      <c r="N11" s="20">
        <f t="shared" si="2"/>
        <v>7.6068376068376073</v>
      </c>
      <c r="O11">
        <v>0.38</v>
      </c>
      <c r="P11">
        <v>2</v>
      </c>
      <c r="Q11" s="23">
        <v>20</v>
      </c>
      <c r="R11" s="24">
        <f>1+1</f>
        <v>2</v>
      </c>
      <c r="T11">
        <f t="shared" si="3"/>
        <v>7.1794871794871797</v>
      </c>
    </row>
    <row r="12" spans="1:20">
      <c r="A12" t="s">
        <v>16</v>
      </c>
      <c r="B12">
        <v>11</v>
      </c>
      <c r="C12">
        <v>11.4</v>
      </c>
      <c r="D12">
        <v>82</v>
      </c>
      <c r="F12" s="2">
        <v>31</v>
      </c>
      <c r="G12" s="17">
        <f t="shared" si="0"/>
        <v>37.804878048780488</v>
      </c>
      <c r="H12" s="3">
        <v>30</v>
      </c>
      <c r="I12" s="27">
        <v>30</v>
      </c>
      <c r="J12" s="27">
        <v>25</v>
      </c>
      <c r="K12" s="27"/>
      <c r="L12" s="3">
        <f t="shared" si="1"/>
        <v>35.109363831308073</v>
      </c>
      <c r="M12">
        <v>77</v>
      </c>
      <c r="N12" s="20">
        <f t="shared" si="2"/>
        <v>6.7543859649122808</v>
      </c>
      <c r="O12">
        <v>0.89</v>
      </c>
      <c r="Q12" s="23"/>
      <c r="R12">
        <v>1</v>
      </c>
      <c r="T12">
        <f t="shared" si="3"/>
        <v>7.192982456140351</v>
      </c>
    </row>
    <row r="13" spans="1:20">
      <c r="A13" t="s">
        <v>17</v>
      </c>
      <c r="B13">
        <v>27</v>
      </c>
      <c r="C13">
        <v>26.6</v>
      </c>
      <c r="D13">
        <v>189</v>
      </c>
      <c r="F13" s="2">
        <v>84</v>
      </c>
      <c r="G13" s="17">
        <f t="shared" si="0"/>
        <v>44.444444444444443</v>
      </c>
      <c r="H13" s="3">
        <v>81</v>
      </c>
      <c r="I13" s="27">
        <v>80</v>
      </c>
      <c r="J13" s="27">
        <v>70</v>
      </c>
      <c r="K13" s="27"/>
      <c r="L13" s="3">
        <f t="shared" si="1"/>
        <v>80.922802001429588</v>
      </c>
      <c r="M13">
        <v>286.22000000000003</v>
      </c>
      <c r="N13" s="19">
        <f t="shared" si="2"/>
        <v>10.760150375939849</v>
      </c>
      <c r="O13">
        <v>0.23</v>
      </c>
      <c r="P13">
        <v>1</v>
      </c>
      <c r="Q13" s="23">
        <v>20</v>
      </c>
      <c r="R13" s="24">
        <f>0.5+1+0.6+0.7</f>
        <v>2.8</v>
      </c>
      <c r="T13">
        <f t="shared" si="3"/>
        <v>7.1052631578947363</v>
      </c>
    </row>
    <row r="14" spans="1:20">
      <c r="A14" t="s">
        <v>18</v>
      </c>
      <c r="B14">
        <v>7</v>
      </c>
      <c r="C14">
        <v>8.6</v>
      </c>
      <c r="D14">
        <v>64</v>
      </c>
      <c r="F14" s="8">
        <v>39</v>
      </c>
      <c r="G14" s="28">
        <f t="shared" si="0"/>
        <v>60.9375</v>
      </c>
      <c r="H14" s="3">
        <v>25</v>
      </c>
      <c r="I14" s="27">
        <v>25</v>
      </c>
      <c r="J14" s="27">
        <v>20</v>
      </c>
      <c r="K14" s="27"/>
      <c r="L14" s="3">
        <f t="shared" si="1"/>
        <v>27.402430307362401</v>
      </c>
      <c r="M14">
        <v>74.67</v>
      </c>
      <c r="N14" s="19">
        <f t="shared" si="2"/>
        <v>8.6825581395348834</v>
      </c>
      <c r="O14">
        <v>0.77</v>
      </c>
      <c r="P14">
        <v>1</v>
      </c>
      <c r="Q14" s="23">
        <v>20</v>
      </c>
      <c r="R14" s="24">
        <f>1+0.5</f>
        <v>1.5</v>
      </c>
      <c r="T14">
        <f t="shared" si="3"/>
        <v>7.441860465116279</v>
      </c>
    </row>
    <row r="15" spans="1:20">
      <c r="A15" t="s">
        <v>19</v>
      </c>
      <c r="B15">
        <v>11</v>
      </c>
      <c r="C15">
        <v>10.4</v>
      </c>
      <c r="D15">
        <v>81</v>
      </c>
      <c r="F15" s="2">
        <v>17</v>
      </c>
      <c r="G15" s="17">
        <f t="shared" si="0"/>
        <v>20.987654320987652</v>
      </c>
      <c r="H15" s="3">
        <v>0</v>
      </c>
      <c r="I15" s="27">
        <v>0</v>
      </c>
      <c r="J15" s="27">
        <v>0</v>
      </c>
      <c r="K15" s="27"/>
      <c r="L15" s="3">
        <f t="shared" si="1"/>
        <v>34.681200857755542</v>
      </c>
      <c r="M15">
        <v>100</v>
      </c>
      <c r="N15" s="19">
        <f t="shared" si="2"/>
        <v>9.615384615384615</v>
      </c>
      <c r="O15">
        <v>0.47</v>
      </c>
      <c r="Q15" s="23"/>
      <c r="R15" s="9">
        <v>1</v>
      </c>
      <c r="T15">
        <f t="shared" si="3"/>
        <v>7.7884615384615383</v>
      </c>
    </row>
    <row r="16" spans="1:20">
      <c r="A16" t="s">
        <v>20</v>
      </c>
      <c r="B16">
        <v>7</v>
      </c>
      <c r="C16">
        <v>11</v>
      </c>
      <c r="D16">
        <v>65</v>
      </c>
      <c r="F16" s="2">
        <v>23</v>
      </c>
      <c r="G16" s="17">
        <f t="shared" si="0"/>
        <v>35.384615384615387</v>
      </c>
      <c r="H16" s="3">
        <v>0</v>
      </c>
      <c r="I16" s="27">
        <v>0</v>
      </c>
      <c r="J16" s="27">
        <v>0</v>
      </c>
      <c r="K16" s="27"/>
      <c r="L16" s="3">
        <f t="shared" si="1"/>
        <v>27.83059328091494</v>
      </c>
      <c r="M16">
        <f>7+19</f>
        <v>26</v>
      </c>
      <c r="N16" s="22">
        <f t="shared" si="2"/>
        <v>2.3636363636363638</v>
      </c>
      <c r="O16">
        <v>0</v>
      </c>
      <c r="Q16" s="23"/>
      <c r="R16" s="9">
        <v>2</v>
      </c>
      <c r="T16">
        <f t="shared" si="3"/>
        <v>5.9090909090909092</v>
      </c>
    </row>
    <row r="17" spans="1:18">
      <c r="F17" s="2"/>
      <c r="G17" s="2"/>
      <c r="H17" s="3"/>
      <c r="I17" s="27"/>
      <c r="J17" s="27"/>
      <c r="K17" s="27"/>
      <c r="L17" s="3"/>
    </row>
    <row r="18" spans="1:18">
      <c r="A18" t="s">
        <v>21</v>
      </c>
      <c r="B18">
        <f>SUM(B4:B17)</f>
        <v>174</v>
      </c>
      <c r="C18">
        <f>SUM(C4:C17)</f>
        <v>192.89999999999998</v>
      </c>
      <c r="D18">
        <f>SUM(D4:D17)</f>
        <v>1399</v>
      </c>
      <c r="F18" s="2">
        <f>SUM(F4:F17)</f>
        <v>571</v>
      </c>
      <c r="G18" s="2"/>
      <c r="H18" s="3">
        <f>SUM(H4:H17)</f>
        <v>501</v>
      </c>
      <c r="I18" s="3">
        <f>SUM(I4:I17)</f>
        <v>460</v>
      </c>
      <c r="J18" s="3">
        <f>SUM(J4:J17)</f>
        <v>400</v>
      </c>
      <c r="K18" s="27"/>
      <c r="L18" s="3">
        <f>SUM(L4:L16)</f>
        <v>599</v>
      </c>
      <c r="M18">
        <f>SUM(M4:M16)</f>
        <v>1411.2200000000003</v>
      </c>
      <c r="N18" s="31">
        <f>SUM(N4:N16)/13</f>
        <v>7.0732956705717447</v>
      </c>
      <c r="O18">
        <f>SUM(O4:O16)</f>
        <v>8.67</v>
      </c>
      <c r="R18">
        <f>SUM(R4:R16)</f>
        <v>16.100000000000001</v>
      </c>
    </row>
    <row r="19" spans="1:18">
      <c r="R19" t="s">
        <v>36</v>
      </c>
    </row>
    <row r="20" spans="1:18">
      <c r="D20" t="s">
        <v>42</v>
      </c>
      <c r="F20">
        <f>(D18+E6)/3</f>
        <v>666</v>
      </c>
      <c r="G20" s="29">
        <f>100*(F20/D18)</f>
        <v>47.605432451751248</v>
      </c>
      <c r="O20" t="s">
        <v>43</v>
      </c>
    </row>
    <row r="21" spans="1:18">
      <c r="O21" t="s">
        <v>44</v>
      </c>
    </row>
    <row r="22" spans="1:18">
      <c r="A22" t="s">
        <v>24</v>
      </c>
    </row>
    <row r="23" spans="1:18">
      <c r="A23" t="s">
        <v>28</v>
      </c>
    </row>
    <row r="24" spans="1:18">
      <c r="A24" t="s">
        <v>29</v>
      </c>
    </row>
    <row r="25" spans="1:18">
      <c r="A25" t="s">
        <v>30</v>
      </c>
    </row>
    <row r="26" spans="1:18">
      <c r="A26" t="s">
        <v>37</v>
      </c>
      <c r="O26">
        <f>(6*8)/14</f>
        <v>3.4285714285714284</v>
      </c>
    </row>
    <row r="28" spans="1:18">
      <c r="A28" t="s">
        <v>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C2" sqref="C2:D18"/>
    </sheetView>
  </sheetViews>
  <sheetFormatPr defaultRowHeight="15"/>
  <cols>
    <col min="3" max="3" width="12" customWidth="1"/>
    <col min="4" max="4" width="14.85546875" customWidth="1"/>
  </cols>
  <sheetData>
    <row r="1" spans="1:4">
      <c r="A1" t="s">
        <v>0</v>
      </c>
      <c r="B1" t="s">
        <v>13</v>
      </c>
    </row>
    <row r="2" spans="1:4">
      <c r="A2" s="4"/>
      <c r="B2" s="4" t="s">
        <v>3</v>
      </c>
      <c r="C2" s="6" t="s">
        <v>4</v>
      </c>
      <c r="D2" s="7" t="s">
        <v>5</v>
      </c>
    </row>
    <row r="3" spans="1:4">
      <c r="A3" s="4"/>
      <c r="B3" s="4"/>
      <c r="C3" s="6" t="s">
        <v>6</v>
      </c>
      <c r="D3" s="7" t="s">
        <v>7</v>
      </c>
    </row>
    <row r="4" spans="1:4">
      <c r="A4" t="s">
        <v>8</v>
      </c>
      <c r="B4">
        <v>23</v>
      </c>
      <c r="C4" s="2"/>
      <c r="D4" s="3"/>
    </row>
    <row r="5" spans="1:4">
      <c r="A5" t="s">
        <v>9</v>
      </c>
      <c r="B5">
        <v>8</v>
      </c>
      <c r="C5" s="2"/>
      <c r="D5" s="3"/>
    </row>
    <row r="6" spans="1:4">
      <c r="A6" t="s">
        <v>10</v>
      </c>
      <c r="B6">
        <v>18</v>
      </c>
      <c r="C6" s="2"/>
      <c r="D6" s="3"/>
    </row>
    <row r="7" spans="1:4">
      <c r="A7" t="s">
        <v>11</v>
      </c>
      <c r="B7">
        <v>9.5</v>
      </c>
      <c r="C7" s="2"/>
      <c r="D7" s="3"/>
    </row>
    <row r="8" spans="1:4">
      <c r="A8" t="s">
        <v>12</v>
      </c>
      <c r="B8">
        <v>15.5</v>
      </c>
      <c r="C8" s="2"/>
      <c r="D8" s="3"/>
    </row>
    <row r="9" spans="1:4">
      <c r="A9" t="s">
        <v>13</v>
      </c>
      <c r="B9">
        <v>26</v>
      </c>
      <c r="C9" s="2"/>
      <c r="D9" s="3"/>
    </row>
    <row r="10" spans="1:4">
      <c r="A10" t="s">
        <v>14</v>
      </c>
      <c r="B10">
        <v>21</v>
      </c>
      <c r="C10" s="2"/>
      <c r="D10" s="3"/>
    </row>
    <row r="11" spans="1:4">
      <c r="A11" t="s">
        <v>15</v>
      </c>
      <c r="B11">
        <v>12.5</v>
      </c>
      <c r="C11" s="2"/>
      <c r="D11" s="3"/>
    </row>
    <row r="12" spans="1:4">
      <c r="A12" t="s">
        <v>16</v>
      </c>
      <c r="B12">
        <v>11.5</v>
      </c>
      <c r="C12" s="2"/>
      <c r="D12" s="3"/>
    </row>
    <row r="13" spans="1:4">
      <c r="A13" t="s">
        <v>17</v>
      </c>
      <c r="B13">
        <v>26.5</v>
      </c>
      <c r="C13" s="8"/>
      <c r="D13" s="3"/>
    </row>
    <row r="14" spans="1:4">
      <c r="A14" t="s">
        <v>18</v>
      </c>
      <c r="B14">
        <v>8.5</v>
      </c>
      <c r="C14" s="8"/>
      <c r="D14" s="3"/>
    </row>
    <row r="15" spans="1:4">
      <c r="A15" t="s">
        <v>19</v>
      </c>
      <c r="B15">
        <v>10.5</v>
      </c>
      <c r="C15" s="2"/>
      <c r="D15" s="3"/>
    </row>
    <row r="16" spans="1:4">
      <c r="A16" t="s">
        <v>20</v>
      </c>
      <c r="B16">
        <v>10</v>
      </c>
      <c r="C16" s="2"/>
      <c r="D16" s="3"/>
    </row>
    <row r="17" spans="1:4">
      <c r="C17" s="2"/>
      <c r="D17" s="3"/>
    </row>
    <row r="18" spans="1:4">
      <c r="A18" t="s">
        <v>21</v>
      </c>
      <c r="B18">
        <f>SUM(B4:B17)</f>
        <v>200.5</v>
      </c>
      <c r="C18" s="2">
        <f>SUM(C4:C17)</f>
        <v>0</v>
      </c>
      <c r="D18" s="3">
        <f>SUM(D4:D17)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F21" sqref="F21"/>
    </sheetView>
  </sheetViews>
  <sheetFormatPr defaultRowHeight="15"/>
  <cols>
    <col min="4" max="4" width="12.85546875" customWidth="1"/>
    <col min="5" max="5" width="14.28515625" customWidth="1"/>
  </cols>
  <sheetData>
    <row r="1" spans="1:5">
      <c r="A1" t="s">
        <v>0</v>
      </c>
      <c r="B1" t="s">
        <v>22</v>
      </c>
      <c r="C1" s="1" t="s">
        <v>2</v>
      </c>
    </row>
    <row r="2" spans="1:5">
      <c r="A2" s="4"/>
      <c r="B2" s="4" t="s">
        <v>3</v>
      </c>
      <c r="C2" s="5"/>
      <c r="D2" s="6" t="s">
        <v>4</v>
      </c>
      <c r="E2" s="7" t="s">
        <v>5</v>
      </c>
    </row>
    <row r="3" spans="1:5">
      <c r="A3" s="4"/>
      <c r="B3" s="4"/>
      <c r="C3" s="10"/>
      <c r="D3" s="6" t="s">
        <v>6</v>
      </c>
      <c r="E3" s="7" t="s">
        <v>7</v>
      </c>
    </row>
    <row r="4" spans="1:5">
      <c r="A4" t="s">
        <v>8</v>
      </c>
      <c r="B4">
        <v>53</v>
      </c>
      <c r="C4" s="11"/>
      <c r="D4" s="2"/>
      <c r="E4" s="3"/>
    </row>
    <row r="5" spans="1:5">
      <c r="A5" t="s">
        <v>9</v>
      </c>
      <c r="B5">
        <v>16.5</v>
      </c>
      <c r="C5" s="11"/>
      <c r="D5" s="2"/>
      <c r="E5" s="3"/>
    </row>
    <row r="6" spans="1:5">
      <c r="A6" t="s">
        <v>10</v>
      </c>
      <c r="B6">
        <v>506</v>
      </c>
      <c r="C6" s="11">
        <v>81</v>
      </c>
      <c r="D6" s="2"/>
      <c r="E6" s="3"/>
    </row>
    <row r="7" spans="1:5">
      <c r="A7" t="s">
        <v>11</v>
      </c>
      <c r="B7">
        <v>19</v>
      </c>
      <c r="C7" s="11"/>
      <c r="D7" s="2"/>
      <c r="E7" s="3"/>
    </row>
    <row r="8" spans="1:5">
      <c r="A8" t="s">
        <v>12</v>
      </c>
      <c r="B8">
        <v>146.5</v>
      </c>
      <c r="C8" s="12">
        <v>28</v>
      </c>
      <c r="D8" s="2"/>
      <c r="E8" s="3"/>
    </row>
    <row r="9" spans="1:5">
      <c r="A9" t="s">
        <v>13</v>
      </c>
      <c r="B9">
        <v>135</v>
      </c>
      <c r="C9" s="12">
        <v>7</v>
      </c>
      <c r="D9" s="2"/>
      <c r="E9" s="3"/>
    </row>
    <row r="10" spans="1:5">
      <c r="A10" t="s">
        <v>14</v>
      </c>
      <c r="B10">
        <v>40</v>
      </c>
      <c r="C10" s="12"/>
      <c r="D10" s="2"/>
      <c r="E10" s="3"/>
    </row>
    <row r="11" spans="1:5">
      <c r="A11" t="s">
        <v>15</v>
      </c>
      <c r="B11">
        <v>101</v>
      </c>
      <c r="C11" s="12">
        <v>20</v>
      </c>
      <c r="D11" s="2"/>
      <c r="E11" s="3"/>
    </row>
    <row r="12" spans="1:5">
      <c r="A12" t="s">
        <v>16</v>
      </c>
      <c r="B12">
        <v>17</v>
      </c>
      <c r="C12" s="12"/>
      <c r="D12" s="2"/>
      <c r="E12" s="3"/>
    </row>
    <row r="13" spans="1:5">
      <c r="A13" t="s">
        <v>17</v>
      </c>
      <c r="B13">
        <v>54</v>
      </c>
      <c r="C13" s="12"/>
      <c r="D13" s="8"/>
      <c r="E13" s="3"/>
    </row>
    <row r="14" spans="1:5">
      <c r="A14" t="s">
        <v>18</v>
      </c>
      <c r="B14">
        <v>17.5</v>
      </c>
      <c r="C14" s="12"/>
      <c r="D14" s="8"/>
      <c r="E14" s="3"/>
    </row>
    <row r="15" spans="1:5">
      <c r="A15" t="s">
        <v>19</v>
      </c>
      <c r="B15">
        <v>15.5</v>
      </c>
      <c r="C15" s="12"/>
      <c r="D15" s="2"/>
      <c r="E15" s="3"/>
    </row>
    <row r="16" spans="1:5">
      <c r="A16" t="s">
        <v>20</v>
      </c>
      <c r="B16">
        <v>22.5</v>
      </c>
      <c r="C16" s="12"/>
      <c r="D16" s="2"/>
      <c r="E16" s="3"/>
    </row>
    <row r="17" spans="1:5">
      <c r="C17" s="12"/>
      <c r="D17" s="2"/>
      <c r="E17" s="3"/>
    </row>
    <row r="18" spans="1:5">
      <c r="A18" t="s">
        <v>21</v>
      </c>
      <c r="B18">
        <f>SUM(B4:B17)</f>
        <v>1143.5</v>
      </c>
      <c r="C18" s="12">
        <f>SUM(C4:C16)</f>
        <v>136</v>
      </c>
      <c r="D18" s="2">
        <f>SUM(D4:D17)</f>
        <v>0</v>
      </c>
      <c r="E18" s="3">
        <f>SUM(E4:E17)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</vt:lpstr>
      <vt:lpstr>MI</vt:lpstr>
      <vt:lpstr>Cons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leonardo</cp:lastModifiedBy>
  <dcterms:created xsi:type="dcterms:W3CDTF">2010-04-21T10:09:04Z</dcterms:created>
  <dcterms:modified xsi:type="dcterms:W3CDTF">2010-05-05T16:42:37Z</dcterms:modified>
</cp:coreProperties>
</file>