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7140" yWindow="0" windowWidth="19220" windowHeight="13740" tabRatio="500"/>
  </bookViews>
  <sheets>
    <sheet name="Sheet1" sheetId="1" r:id="rId1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7" i="1" l="1"/>
  <c r="T76" i="1"/>
  <c r="I85" i="1"/>
  <c r="J85" i="1"/>
  <c r="I86" i="1"/>
  <c r="J86" i="1"/>
  <c r="I87" i="1"/>
  <c r="J87" i="1"/>
  <c r="I88" i="1"/>
  <c r="J88" i="1"/>
  <c r="I89" i="1"/>
  <c r="J89" i="1"/>
  <c r="I90" i="1"/>
  <c r="J90" i="1"/>
  <c r="I84" i="1"/>
  <c r="J84" i="1"/>
  <c r="S60" i="1"/>
  <c r="S26" i="1"/>
  <c r="T26" i="1"/>
  <c r="S27" i="1"/>
  <c r="T27" i="1"/>
  <c r="S28" i="1"/>
  <c r="T28" i="1"/>
  <c r="S29" i="1"/>
  <c r="T29" i="1"/>
  <c r="S30" i="1"/>
  <c r="S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60" i="1"/>
  <c r="S61" i="1"/>
  <c r="T61" i="1"/>
  <c r="T62" i="1"/>
  <c r="S44" i="1"/>
  <c r="S45" i="1"/>
  <c r="S46" i="1"/>
  <c r="S47" i="1"/>
  <c r="S48" i="1"/>
  <c r="S49" i="1"/>
  <c r="S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43" i="1"/>
  <c r="J91" i="1"/>
  <c r="G49" i="1"/>
  <c r="F49" i="1"/>
  <c r="T49" i="1"/>
  <c r="G45" i="1"/>
  <c r="F45" i="1"/>
  <c r="T45" i="1"/>
  <c r="N20" i="1"/>
  <c r="O20" i="1"/>
  <c r="N19" i="1"/>
  <c r="O19" i="1"/>
  <c r="G50" i="1"/>
  <c r="F50" i="1"/>
  <c r="G48" i="1"/>
  <c r="F48" i="1"/>
  <c r="T48" i="1"/>
  <c r="G47" i="1"/>
  <c r="F47" i="1"/>
  <c r="T47" i="1"/>
  <c r="G46" i="1"/>
  <c r="F46" i="1"/>
  <c r="T46" i="1"/>
  <c r="G44" i="1"/>
  <c r="F44" i="1"/>
  <c r="T44" i="1"/>
  <c r="G43" i="1"/>
  <c r="F43" i="1"/>
  <c r="G31" i="1"/>
  <c r="F31" i="1"/>
  <c r="T31" i="1"/>
  <c r="G30" i="1"/>
  <c r="F30" i="1"/>
  <c r="T30" i="1"/>
  <c r="G25" i="1"/>
  <c r="F25" i="1"/>
  <c r="F24" i="1"/>
  <c r="G20" i="1"/>
  <c r="F20" i="1"/>
  <c r="G19" i="1"/>
  <c r="F19" i="1"/>
  <c r="T41" i="1"/>
  <c r="T43" i="1"/>
  <c r="T50" i="1"/>
  <c r="T58" i="1"/>
</calcChain>
</file>

<file path=xl/sharedStrings.xml><?xml version="1.0" encoding="utf-8"?>
<sst xmlns="http://schemas.openxmlformats.org/spreadsheetml/2006/main" count="636" uniqueCount="172">
  <si>
    <t>LV</t>
  </si>
  <si>
    <t>DESCRIPTION OF LV/HV/Grounding CABLING SERVICES FOR THE MU2E CALORIMETER</t>
  </si>
  <si>
    <t>1) Keep a subdivision symmetrical by "HALF"disk, i.e. XNEG or XPOS w.r.t. MU2E coordinate system</t>
  </si>
  <si>
    <t>TDAQ-ROOM</t>
  </si>
  <si>
    <t>The subdivision used for both LV/HV cables is based on the following requirements:</t>
  </si>
  <si>
    <t>Version V 1.0</t>
  </si>
  <si>
    <t>Authors: S.Miscetti, I. Sarra, D.Pasciuto, A.Saputi, F.Spinella</t>
  </si>
  <si>
    <t>HV</t>
  </si>
  <si>
    <t>0-1</t>
  </si>
  <si>
    <t>LV+</t>
  </si>
  <si>
    <t>0-4</t>
  </si>
  <si>
    <t>N.Cables</t>
  </si>
  <si>
    <t>N.Spare</t>
  </si>
  <si>
    <t>PS units</t>
  </si>
  <si>
    <t>LV-</t>
  </si>
  <si>
    <t>Cable TDAQ-IFB</t>
  </si>
  <si>
    <t>Material</t>
  </si>
  <si>
    <t xml:space="preserve">KIND </t>
  </si>
  <si>
    <t>HV+</t>
  </si>
  <si>
    <t>HV-</t>
  </si>
  <si>
    <t>AWG</t>
  </si>
  <si>
    <t>Disk #</t>
  </si>
  <si>
    <t>Xpos #</t>
  </si>
  <si>
    <t>Crate #</t>
  </si>
  <si>
    <t>L/R sensor</t>
  </si>
  <si>
    <t>IFB-CONNECTORS</t>
  </si>
  <si>
    <t>I-Max(A)</t>
  </si>
  <si>
    <t>L(m)</t>
  </si>
  <si>
    <t>Wires</t>
  </si>
  <si>
    <t>" +/-/sens"</t>
  </si>
  <si>
    <t>3) The redundancy increases number of cables but reduces cable size dividing by two the request on maximum current</t>
  </si>
  <si>
    <t>Vmax</t>
  </si>
  <si>
    <t>PVC/Copper</t>
  </si>
  <si>
    <t xml:space="preserve"> IFB - Patch Panel Disk</t>
  </si>
  <si>
    <t>GROUNDING cables</t>
  </si>
  <si>
    <t>LASER Fibers</t>
  </si>
  <si>
    <t xml:space="preserve">System </t>
  </si>
  <si>
    <t>Location</t>
  </si>
  <si>
    <t>CAL</t>
  </si>
  <si>
    <t>Logical Name</t>
  </si>
  <si>
    <t>TDAQ</t>
  </si>
  <si>
    <t>LOCATION</t>
  </si>
  <si>
    <t>TDAQ-IFB</t>
  </si>
  <si>
    <t>IFB-CALPP</t>
  </si>
  <si>
    <t>Diam. (mm)</t>
  </si>
  <si>
    <t>Wmax /board</t>
  </si>
  <si>
    <t>Wmax total</t>
  </si>
  <si>
    <t>Weight  g/m</t>
  </si>
  <si>
    <t>2) Provide redundancy in services between LEFT and RIGHT SiPMs. This is maintained constant from the TDAQ room down to sensors</t>
  </si>
  <si>
    <t>5) Modified when needed the AWG size when passing from outside to inside DS. Dimension of fuses based on smaller size cable.</t>
  </si>
  <si>
    <t>6) Distribute locally with smaller cable on calorimeter boards with 2 further breakdowns: P.Panel on caloriemeter top, distribution board on each crate</t>
  </si>
  <si>
    <t>7) Each crate has a given (6 or 8) boards that always alternates LEFT and RIGTH. LEFT/RIGHT boards are served by LEFT/RIGHT power cables.</t>
  </si>
  <si>
    <t>8) Keep order of 20% spares all-over the caloriemter system to avoid cabling again in the experiment</t>
  </si>
  <si>
    <t xml:space="preserve">4) AWG size is calculated trying to minimize voltage drop </t>
  </si>
  <si>
    <t>HV-sense+</t>
  </si>
  <si>
    <t>LV-sense-</t>
  </si>
  <si>
    <t>LV-sense+</t>
  </si>
  <si>
    <t>HV-sense-</t>
  </si>
  <si>
    <t>TEFLON/SILVER-COPPER</t>
  </si>
  <si>
    <t>GND</t>
  </si>
  <si>
    <t>MCM-IFB</t>
  </si>
  <si>
    <t>From PatchPanel to Crates</t>
  </si>
  <si>
    <t>CALPP-CRATES</t>
  </si>
  <si>
    <t>1.5</t>
  </si>
  <si>
    <t xml:space="preserve">Optical-Sphere # </t>
  </si>
  <si>
    <t>N.Fibers</t>
  </si>
  <si>
    <t>Fused Silica</t>
  </si>
  <si>
    <t>TDAQ Fiber</t>
  </si>
  <si>
    <t>Laser Fiber</t>
  </si>
  <si>
    <t>Ncable #</t>
  </si>
  <si>
    <t>Sensor pos #</t>
  </si>
  <si>
    <t>Can+</t>
  </si>
  <si>
    <t>Can-</t>
  </si>
  <si>
    <t>Copper Braid</t>
  </si>
  <si>
    <t>Copper</t>
  </si>
  <si>
    <t>6.35</t>
  </si>
  <si>
    <t>MBC0.13CP</t>
  </si>
  <si>
    <t>Nfibers #</t>
  </si>
  <si>
    <t>0-6</t>
  </si>
  <si>
    <t>MTP-12</t>
  </si>
  <si>
    <t>MTP-12LC</t>
  </si>
  <si>
    <t>IFB-CRATEPP</t>
  </si>
  <si>
    <t>Flange #</t>
  </si>
  <si>
    <t>FIBM3−IR00−02−S−3</t>
  </si>
  <si>
    <t>Spares #</t>
  </si>
  <si>
    <t xml:space="preserve"> </t>
  </si>
  <si>
    <t>XAVAC9W4M/SI.2/AA</t>
  </si>
  <si>
    <t>CAN</t>
  </si>
  <si>
    <t>PLH250-P</t>
  </si>
  <si>
    <t>CPX400SP</t>
  </si>
  <si>
    <t>3U rack (for 4 power supplies)</t>
  </si>
  <si>
    <t>RM300A</t>
  </si>
  <si>
    <t>HVP-d0-p0-c0-s0</t>
  </si>
  <si>
    <t>HVN-d0-p0-c0-s0</t>
  </si>
  <si>
    <t>HVSP-d0-p0-c0-s0</t>
  </si>
  <si>
    <t>HVSN-d0-p0-c0-s0</t>
  </si>
  <si>
    <t>CANP-d0-p0-c0-s0</t>
  </si>
  <si>
    <t>CANN-d0-p0-c0-s0</t>
  </si>
  <si>
    <t>LVP-d0-p0-c0-s0</t>
  </si>
  <si>
    <t>LVN-d0-p0-c0-s0</t>
  </si>
  <si>
    <t>LVSP-d0-p0-c0-s0</t>
  </si>
  <si>
    <t>LVSN-d0-p0-c0-s0</t>
  </si>
  <si>
    <t>LV-d0-p0-c0-s0</t>
  </si>
  <si>
    <t>HV-d0-p0-c0-s0</t>
  </si>
  <si>
    <t>GND-d0-p0-nc0</t>
  </si>
  <si>
    <t>LF-d0-p0-os0</t>
  </si>
  <si>
    <t>LF-d0-p0-nf0</t>
  </si>
  <si>
    <t>5V</t>
  </si>
  <si>
    <t>CANLVN-d0-p0</t>
  </si>
  <si>
    <t>CANLVP-d0-p0</t>
  </si>
  <si>
    <t>CANP-d0-p0-c0</t>
  </si>
  <si>
    <t>CANN-d0-p0-c0</t>
  </si>
  <si>
    <t>XAVAC15M/SI.0/AA</t>
  </si>
  <si>
    <t>CANLVP-d0-p0-c0</t>
  </si>
  <si>
    <t>CANLVN-d0-p0-c0</t>
  </si>
  <si>
    <t>ground_can</t>
  </si>
  <si>
    <t>innerP-d0-p0-c0-s0</t>
  </si>
  <si>
    <t>innerN-d0-p0-c0-s0</t>
  </si>
  <si>
    <t>Inner ring</t>
  </si>
  <si>
    <t>9) Inner are the lines related to the eater on the internal ring to avoid to irradiate on the tracker</t>
  </si>
  <si>
    <t>LVTempInner+</t>
  </si>
  <si>
    <t>LVTempInner-</t>
  </si>
  <si>
    <t>1283-6-266T-2</t>
  </si>
  <si>
    <t>1283-6-266T-0</t>
  </si>
  <si>
    <t>1283-4-420T-0</t>
  </si>
  <si>
    <t>1283-4-420T-2</t>
  </si>
  <si>
    <t>15-20-10T-2</t>
  </si>
  <si>
    <t>15-20-10T-0</t>
  </si>
  <si>
    <t>15-12-65T-7</t>
  </si>
  <si>
    <t>15-12-65T-6</t>
  </si>
  <si>
    <t>15-20-10T-7</t>
  </si>
  <si>
    <t>15-20-10T-6</t>
  </si>
  <si>
    <t>15-12-65T-2</t>
  </si>
  <si>
    <t>15-12-65T-0</t>
  </si>
  <si>
    <t>M16878/4BDE-0</t>
  </si>
  <si>
    <t>M16878/4BDE-2</t>
  </si>
  <si>
    <t>M16878/4BDE-3</t>
  </si>
  <si>
    <t>M16878/4BDE-4</t>
  </si>
  <si>
    <t>15-20-10T-3</t>
  </si>
  <si>
    <t>15-20-10T-4</t>
  </si>
  <si>
    <t>M16878/5BNL-2</t>
  </si>
  <si>
    <t>M16878/5BNL-0</t>
  </si>
  <si>
    <t>M16878/5BFE-2</t>
  </si>
  <si>
    <t>M16878/5BFE-0</t>
  </si>
  <si>
    <t>M16878/5BFE-7</t>
  </si>
  <si>
    <t>M16878/5BFE-6</t>
  </si>
  <si>
    <t>M16878/5BFE-3</t>
  </si>
  <si>
    <t>M16878/5BFE-4</t>
  </si>
  <si>
    <t>M16878/5BLE-7</t>
  </si>
  <si>
    <t>M16878/5BLE-6</t>
  </si>
  <si>
    <t>M16878/5BLE-2</t>
  </si>
  <si>
    <t>M16878/5BLE-0</t>
  </si>
  <si>
    <t>M16878/5BNL-5</t>
  </si>
  <si>
    <t>1283-6-266T-5</t>
  </si>
  <si>
    <t>M16878/5BJE-7</t>
  </si>
  <si>
    <t>M16878/5BJE-6</t>
  </si>
  <si>
    <t>1283-6-133T-0</t>
  </si>
  <si>
    <t>1283-6-133T-2</t>
  </si>
  <si>
    <t>Pavetech VS-18</t>
  </si>
  <si>
    <t>Num. Connectors per Flange #</t>
  </si>
  <si>
    <t>Cost $/FT</t>
  </si>
  <si>
    <t>Cost $/m</t>
  </si>
  <si>
    <t>from quote</t>
  </si>
  <si>
    <t>tot. Cost/Disk</t>
  </si>
  <si>
    <t xml:space="preserve"> Cost $/#</t>
  </si>
  <si>
    <t>tot. Cost $</t>
  </si>
  <si>
    <t xml:space="preserve"> extrapolated cost from single unit</t>
  </si>
  <si>
    <t>1500$/EACH</t>
  </si>
  <si>
    <t>350$/EACH</t>
  </si>
  <si>
    <t>JUST A GUESS</t>
  </si>
  <si>
    <t>NON INCLUSI IN PREVENTIVI</t>
  </si>
  <si>
    <t>Aggiuntiva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</si>
</sst>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;[Red]&quot;€&quot;#,##0.00"/>
  </numFmts>
  <fonts count="1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FF00"/>
      <name val="Calibri (Body)_x0000_"/>
    </font>
    <font>
      <sz val="12"/>
      <color rgb="FFFFC000"/>
      <name val="Calibri"/>
      <family val="2"/>
      <scheme val="minor"/>
    </font>
    <font>
      <sz val="12"/>
      <color theme="1"/>
      <name val="Calibri (Body)_x0000_"/>
    </font>
    <font>
      <sz val="12"/>
      <color rgb="FF333333"/>
      <name val="Calibri"/>
      <family val="2"/>
    </font>
    <font>
      <sz val="12"/>
      <color rgb="FF0F243E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ont="1" applyAlignment="1">
      <alignment horizontal="center" vertical="center"/>
    </xf>
    <xf numFmtId="0" fontId="5" fillId="0" borderId="0" xfId="0" applyFont="1" applyFill="1"/>
    <xf numFmtId="0" fontId="6" fillId="4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horizontal="center"/>
    </xf>
    <xf numFmtId="0" fontId="9" fillId="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ont="1" applyAlignment="1">
      <alignment horizontal="right"/>
    </xf>
    <xf numFmtId="0" fontId="12" fillId="0" borderId="0" xfId="0" applyFont="1"/>
    <xf numFmtId="164" fontId="0" fillId="0" borderId="0" xfId="0" applyNumberFormat="1"/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56" zoomScale="75" zoomScaleNormal="125" zoomScalePageLayoutView="125" workbookViewId="0">
      <selection activeCell="O84" sqref="O84"/>
    </sheetView>
  </sheetViews>
  <sheetFormatPr baseColWidth="10" defaultRowHeight="15" x14ac:dyDescent="0"/>
  <cols>
    <col min="1" max="1" width="22.83203125" customWidth="1"/>
    <col min="2" max="2" width="7.6640625" customWidth="1"/>
    <col min="3" max="3" width="12.6640625" customWidth="1"/>
    <col min="4" max="4" width="11.6640625" customWidth="1"/>
    <col min="5" max="5" width="9.1640625" customWidth="1"/>
    <col min="6" max="8" width="8.33203125" customWidth="1"/>
    <col min="9" max="9" width="18.6640625" style="8" customWidth="1"/>
    <col min="10" max="10" width="12" style="8" customWidth="1"/>
    <col min="11" max="11" width="13.1640625" style="8" bestFit="1" customWidth="1"/>
    <col min="12" max="12" width="10.1640625" customWidth="1"/>
    <col min="13" max="13" width="9.6640625" customWidth="1"/>
    <col min="14" max="14" width="8.33203125" customWidth="1"/>
    <col min="15" max="15" width="21.6640625" bestFit="1" customWidth="1"/>
    <col min="16" max="16" width="21.83203125" style="6" customWidth="1"/>
    <col min="17" max="17" width="7" customWidth="1"/>
  </cols>
  <sheetData>
    <row r="1" spans="1:16">
      <c r="A1" s="1" t="s">
        <v>5</v>
      </c>
    </row>
    <row r="2" spans="1:16">
      <c r="A2" s="1" t="s">
        <v>1</v>
      </c>
    </row>
    <row r="3" spans="1:16">
      <c r="A3" t="s">
        <v>6</v>
      </c>
    </row>
    <row r="5" spans="1:16">
      <c r="A5" s="2" t="s">
        <v>4</v>
      </c>
      <c r="B5" s="3"/>
      <c r="C5" s="3"/>
      <c r="D5" s="3"/>
      <c r="E5" s="3"/>
      <c r="F5" s="3"/>
      <c r="G5" s="3"/>
    </row>
    <row r="6" spans="1:16" s="5" customFormat="1">
      <c r="A6" s="4"/>
      <c r="I6" s="9"/>
      <c r="J6" s="9"/>
      <c r="K6" s="9"/>
      <c r="P6" s="7"/>
    </row>
    <row r="7" spans="1:16">
      <c r="A7" t="s">
        <v>2</v>
      </c>
    </row>
    <row r="8" spans="1:16">
      <c r="A8" t="s">
        <v>48</v>
      </c>
    </row>
    <row r="9" spans="1:16" s="5" customFormat="1" ht="16">
      <c r="A9" s="5" t="s">
        <v>30</v>
      </c>
      <c r="I9" s="9"/>
      <c r="J9" s="9"/>
      <c r="K9" s="9"/>
      <c r="L9" s="16"/>
      <c r="P9" s="7"/>
    </row>
    <row r="10" spans="1:16">
      <c r="A10" t="s">
        <v>53</v>
      </c>
    </row>
    <row r="11" spans="1:16">
      <c r="A11" t="s">
        <v>49</v>
      </c>
    </row>
    <row r="12" spans="1:16">
      <c r="A12" t="s">
        <v>50</v>
      </c>
    </row>
    <row r="13" spans="1:16">
      <c r="A13" t="s">
        <v>51</v>
      </c>
    </row>
    <row r="14" spans="1:16">
      <c r="A14" t="s">
        <v>52</v>
      </c>
      <c r="H14" s="14"/>
    </row>
    <row r="15" spans="1:16">
      <c r="A15" s="18" t="s">
        <v>119</v>
      </c>
      <c r="C15" s="18"/>
    </row>
    <row r="17" spans="1:21">
      <c r="A17" s="10" t="s">
        <v>3</v>
      </c>
      <c r="B17" s="8"/>
      <c r="C17" s="8"/>
      <c r="D17" s="8"/>
      <c r="E17" s="8"/>
      <c r="F17" s="8"/>
      <c r="G17" s="8"/>
      <c r="H17" s="8"/>
      <c r="L17" s="8"/>
      <c r="M17" s="8"/>
      <c r="N17" s="8"/>
      <c r="O17" s="8"/>
      <c r="P17" s="8"/>
      <c r="Q17" s="8"/>
    </row>
    <row r="18" spans="1:21" ht="30">
      <c r="A18" s="11" t="s">
        <v>13</v>
      </c>
      <c r="B18" s="12" t="s">
        <v>21</v>
      </c>
      <c r="C18" s="12" t="s">
        <v>22</v>
      </c>
      <c r="D18" s="12" t="s">
        <v>23</v>
      </c>
      <c r="E18" s="12" t="s">
        <v>24</v>
      </c>
      <c r="F18" s="12" t="s">
        <v>11</v>
      </c>
      <c r="G18" s="12" t="s">
        <v>12</v>
      </c>
      <c r="H18" s="12" t="s">
        <v>26</v>
      </c>
      <c r="I18" s="12" t="s">
        <v>39</v>
      </c>
      <c r="J18" s="12" t="s">
        <v>36</v>
      </c>
      <c r="K18" s="12" t="s">
        <v>37</v>
      </c>
      <c r="L18" s="12" t="s">
        <v>28</v>
      </c>
      <c r="M18" s="12" t="s">
        <v>31</v>
      </c>
      <c r="N18" s="12" t="s">
        <v>45</v>
      </c>
      <c r="O18" s="12" t="s">
        <v>46</v>
      </c>
      <c r="P18" s="12" t="s">
        <v>17</v>
      </c>
      <c r="Q18" s="11"/>
    </row>
    <row r="19" spans="1:21">
      <c r="A19" s="8" t="s">
        <v>0</v>
      </c>
      <c r="B19" s="8" t="s">
        <v>8</v>
      </c>
      <c r="C19" s="8" t="s">
        <v>8</v>
      </c>
      <c r="D19" s="8" t="s">
        <v>10</v>
      </c>
      <c r="E19" s="8" t="s">
        <v>8</v>
      </c>
      <c r="F19" s="8">
        <f>40</f>
        <v>40</v>
      </c>
      <c r="G19" s="8">
        <f>0.2*40</f>
        <v>8</v>
      </c>
      <c r="H19" s="8">
        <v>10</v>
      </c>
      <c r="I19" s="8" t="s">
        <v>102</v>
      </c>
      <c r="J19" s="8" t="s">
        <v>38</v>
      </c>
      <c r="K19" s="8" t="s">
        <v>40</v>
      </c>
      <c r="L19" s="8" t="s">
        <v>29</v>
      </c>
      <c r="M19" s="8">
        <v>28</v>
      </c>
      <c r="N19" s="8">
        <f>28*10*1.4</f>
        <v>392</v>
      </c>
      <c r="O19" s="8">
        <f>40*N19</f>
        <v>15680</v>
      </c>
      <c r="P19" s="15" t="s">
        <v>89</v>
      </c>
      <c r="Q19" s="8"/>
    </row>
    <row r="20" spans="1:21">
      <c r="A20" s="8" t="s">
        <v>7</v>
      </c>
      <c r="B20" s="8" t="s">
        <v>8</v>
      </c>
      <c r="C20" s="8" t="s">
        <v>8</v>
      </c>
      <c r="D20" s="8" t="s">
        <v>10</v>
      </c>
      <c r="E20" s="8" t="s">
        <v>8</v>
      </c>
      <c r="F20" s="8">
        <f>40</f>
        <v>40</v>
      </c>
      <c r="G20" s="8">
        <f>0.2*40</f>
        <v>8</v>
      </c>
      <c r="H20" s="8">
        <v>0.5</v>
      </c>
      <c r="I20" s="8" t="s">
        <v>103</v>
      </c>
      <c r="J20" s="8" t="s">
        <v>38</v>
      </c>
      <c r="K20" s="8" t="s">
        <v>40</v>
      </c>
      <c r="L20" s="8" t="s">
        <v>29</v>
      </c>
      <c r="M20" s="8">
        <v>200</v>
      </c>
      <c r="N20" s="8">
        <f>200*0.5*1.4</f>
        <v>140</v>
      </c>
      <c r="O20" s="8">
        <f>40*N20</f>
        <v>5600</v>
      </c>
      <c r="P20" s="24" t="s">
        <v>88</v>
      </c>
      <c r="Q20" s="8"/>
    </row>
    <row r="21" spans="1:21">
      <c r="A21" s="8" t="s">
        <v>90</v>
      </c>
      <c r="B21" s="8"/>
      <c r="C21" s="8"/>
      <c r="D21" s="8"/>
      <c r="E21" s="8"/>
      <c r="F21" s="8">
        <v>20</v>
      </c>
      <c r="G21" s="8"/>
      <c r="H21" s="8"/>
      <c r="L21" s="8"/>
      <c r="M21" s="8"/>
      <c r="N21" s="8"/>
      <c r="O21" s="8"/>
      <c r="P21" s="24" t="s">
        <v>91</v>
      </c>
      <c r="Q21" s="8"/>
    </row>
    <row r="22" spans="1:21">
      <c r="A22" s="8"/>
      <c r="B22" s="8"/>
      <c r="C22" s="8"/>
      <c r="D22" s="8"/>
      <c r="E22" s="8"/>
      <c r="F22" s="8"/>
      <c r="G22" s="8"/>
      <c r="H22" s="8"/>
      <c r="L22" s="8"/>
      <c r="M22" s="8"/>
      <c r="N22" s="8"/>
      <c r="O22" s="8"/>
      <c r="P22" s="8"/>
      <c r="Q22" s="8"/>
    </row>
    <row r="23" spans="1:21" ht="30">
      <c r="A23" s="10" t="s">
        <v>15</v>
      </c>
      <c r="B23" s="12" t="s">
        <v>21</v>
      </c>
      <c r="C23" s="12" t="s">
        <v>22</v>
      </c>
      <c r="D23" s="12" t="s">
        <v>23</v>
      </c>
      <c r="E23" s="12" t="s">
        <v>24</v>
      </c>
      <c r="F23" s="12" t="s">
        <v>11</v>
      </c>
      <c r="G23" s="12" t="s">
        <v>12</v>
      </c>
      <c r="H23" s="12" t="s">
        <v>26</v>
      </c>
      <c r="I23" s="12" t="s">
        <v>39</v>
      </c>
      <c r="J23" s="12" t="s">
        <v>36</v>
      </c>
      <c r="K23" s="12" t="s">
        <v>41</v>
      </c>
      <c r="L23" s="12" t="s">
        <v>20</v>
      </c>
      <c r="M23" s="12" t="s">
        <v>27</v>
      </c>
      <c r="N23" s="12" t="s">
        <v>44</v>
      </c>
      <c r="O23" s="12" t="s">
        <v>16</v>
      </c>
      <c r="P23" s="12" t="s">
        <v>17</v>
      </c>
      <c r="Q23" s="12" t="s">
        <v>47</v>
      </c>
      <c r="R23" s="12" t="s">
        <v>160</v>
      </c>
      <c r="S23" s="12" t="s">
        <v>161</v>
      </c>
      <c r="T23" s="12" t="s">
        <v>165</v>
      </c>
    </row>
    <row r="24" spans="1:21" s="26" customFormat="1">
      <c r="A24" s="25" t="s">
        <v>9</v>
      </c>
      <c r="B24" s="25" t="s">
        <v>8</v>
      </c>
      <c r="C24" s="25" t="s">
        <v>8</v>
      </c>
      <c r="D24" s="25" t="s">
        <v>10</v>
      </c>
      <c r="E24" s="25" t="s">
        <v>8</v>
      </c>
      <c r="F24" s="25">
        <f>40</f>
        <v>40</v>
      </c>
      <c r="G24" s="25">
        <v>8</v>
      </c>
      <c r="H24" s="25">
        <v>10</v>
      </c>
      <c r="I24" s="25" t="s">
        <v>98</v>
      </c>
      <c r="J24" s="25" t="s">
        <v>38</v>
      </c>
      <c r="K24" s="25" t="s">
        <v>42</v>
      </c>
      <c r="L24" s="25">
        <v>4</v>
      </c>
      <c r="M24" s="25">
        <v>60</v>
      </c>
      <c r="N24" s="25">
        <v>9</v>
      </c>
      <c r="O24" s="25" t="s">
        <v>32</v>
      </c>
      <c r="P24" s="28" t="s">
        <v>125</v>
      </c>
      <c r="Q24" s="25">
        <v>229</v>
      </c>
    </row>
    <row r="25" spans="1:21" s="26" customFormat="1">
      <c r="A25" s="25" t="s">
        <v>14</v>
      </c>
      <c r="B25" s="25" t="s">
        <v>8</v>
      </c>
      <c r="C25" s="25" t="s">
        <v>8</v>
      </c>
      <c r="D25" s="25" t="s">
        <v>10</v>
      </c>
      <c r="E25" s="25" t="s">
        <v>8</v>
      </c>
      <c r="F25" s="25">
        <f>40</f>
        <v>40</v>
      </c>
      <c r="G25" s="25">
        <f t="shared" ref="G25:G31" si="0">0.2*40</f>
        <v>8</v>
      </c>
      <c r="H25" s="25">
        <v>10</v>
      </c>
      <c r="I25" s="25" t="s">
        <v>99</v>
      </c>
      <c r="J25" s="25" t="s">
        <v>38</v>
      </c>
      <c r="K25" s="25" t="s">
        <v>42</v>
      </c>
      <c r="L25" s="25">
        <v>4</v>
      </c>
      <c r="M25" s="25">
        <v>60</v>
      </c>
      <c r="N25" s="25">
        <v>9</v>
      </c>
      <c r="O25" s="25" t="s">
        <v>32</v>
      </c>
      <c r="P25" s="28" t="s">
        <v>124</v>
      </c>
      <c r="Q25" s="25">
        <v>229</v>
      </c>
    </row>
    <row r="26" spans="1:21" s="5" customFormat="1">
      <c r="A26" s="9" t="s">
        <v>9</v>
      </c>
      <c r="B26" s="9" t="s">
        <v>8</v>
      </c>
      <c r="C26" s="9" t="s">
        <v>8</v>
      </c>
      <c r="D26" s="9" t="s">
        <v>10</v>
      </c>
      <c r="E26" s="9" t="s">
        <v>8</v>
      </c>
      <c r="F26" s="9">
        <v>40</v>
      </c>
      <c r="G26" s="9">
        <v>8</v>
      </c>
      <c r="H26" s="9">
        <v>10</v>
      </c>
      <c r="I26" s="9" t="s">
        <v>98</v>
      </c>
      <c r="J26" s="9" t="s">
        <v>38</v>
      </c>
      <c r="K26" s="9" t="s">
        <v>42</v>
      </c>
      <c r="L26" s="9">
        <v>6</v>
      </c>
      <c r="M26" s="9">
        <v>60</v>
      </c>
      <c r="N26" s="9">
        <v>7.37</v>
      </c>
      <c r="O26" s="9" t="s">
        <v>32</v>
      </c>
      <c r="P26" s="9" t="s">
        <v>157</v>
      </c>
      <c r="Q26" s="9">
        <v>155</v>
      </c>
      <c r="R26" s="36">
        <v>1.1000000000000001</v>
      </c>
      <c r="S26">
        <f>R26/0.305</f>
        <v>3.6065573770491808</v>
      </c>
      <c r="T26">
        <f>(F26+G26)*M26*S26</f>
        <v>10386.88524590164</v>
      </c>
      <c r="U26"/>
    </row>
    <row r="27" spans="1:21" s="5" customFormat="1">
      <c r="A27" s="9" t="s">
        <v>14</v>
      </c>
      <c r="B27" s="9" t="s">
        <v>8</v>
      </c>
      <c r="C27" s="9" t="s">
        <v>8</v>
      </c>
      <c r="D27" s="9" t="s">
        <v>10</v>
      </c>
      <c r="E27" s="9" t="s">
        <v>8</v>
      </c>
      <c r="F27" s="9">
        <v>40</v>
      </c>
      <c r="G27" s="9">
        <v>8</v>
      </c>
      <c r="H27" s="9">
        <v>10</v>
      </c>
      <c r="I27" s="9" t="s">
        <v>99</v>
      </c>
      <c r="J27" s="9" t="s">
        <v>38</v>
      </c>
      <c r="K27" s="9" t="s">
        <v>42</v>
      </c>
      <c r="L27" s="9">
        <v>6</v>
      </c>
      <c r="M27" s="9">
        <v>60</v>
      </c>
      <c r="N27" s="9">
        <v>7.37</v>
      </c>
      <c r="O27" s="9" t="s">
        <v>32</v>
      </c>
      <c r="P27" s="9" t="s">
        <v>156</v>
      </c>
      <c r="Q27" s="9">
        <v>155</v>
      </c>
      <c r="R27" s="36">
        <v>1.1000000000000001</v>
      </c>
      <c r="S27">
        <f t="shared" ref="S27:S40" si="1">R27/0.305</f>
        <v>3.6065573770491808</v>
      </c>
      <c r="T27">
        <f t="shared" ref="T27:T40" si="2">(F27+G27)*M27*S27</f>
        <v>10386.88524590164</v>
      </c>
    </row>
    <row r="28" spans="1:21" s="18" customFormat="1">
      <c r="A28" s="15" t="s">
        <v>56</v>
      </c>
      <c r="B28" s="15" t="s">
        <v>8</v>
      </c>
      <c r="C28" s="15" t="s">
        <v>8</v>
      </c>
      <c r="D28" s="15" t="s">
        <v>10</v>
      </c>
      <c r="E28" s="15" t="s">
        <v>8</v>
      </c>
      <c r="F28" s="15">
        <v>40</v>
      </c>
      <c r="G28" s="15">
        <v>8</v>
      </c>
      <c r="H28" s="15"/>
      <c r="I28" s="15" t="s">
        <v>100</v>
      </c>
      <c r="J28" s="15" t="s">
        <v>38</v>
      </c>
      <c r="K28" s="15" t="s">
        <v>42</v>
      </c>
      <c r="L28" s="15">
        <v>20</v>
      </c>
      <c r="M28" s="15">
        <v>60</v>
      </c>
      <c r="N28" s="15">
        <v>2.5</v>
      </c>
      <c r="O28" s="15" t="s">
        <v>32</v>
      </c>
      <c r="P28" s="27" t="s">
        <v>126</v>
      </c>
      <c r="Q28" s="15">
        <v>11.2</v>
      </c>
      <c r="R28" s="34">
        <v>0.11</v>
      </c>
      <c r="S28">
        <f t="shared" si="1"/>
        <v>0.36065573770491804</v>
      </c>
      <c r="T28">
        <f t="shared" si="2"/>
        <v>1038.688524590164</v>
      </c>
    </row>
    <row r="29" spans="1:21" s="18" customFormat="1">
      <c r="A29" s="15" t="s">
        <v>55</v>
      </c>
      <c r="B29" s="15" t="s">
        <v>8</v>
      </c>
      <c r="C29" s="15" t="s">
        <v>8</v>
      </c>
      <c r="D29" s="15" t="s">
        <v>10</v>
      </c>
      <c r="E29" s="15" t="s">
        <v>8</v>
      </c>
      <c r="F29" s="15">
        <v>40</v>
      </c>
      <c r="G29" s="15">
        <v>8</v>
      </c>
      <c r="H29" s="15"/>
      <c r="I29" s="15" t="s">
        <v>101</v>
      </c>
      <c r="J29" s="15" t="s">
        <v>38</v>
      </c>
      <c r="K29" s="15" t="s">
        <v>42</v>
      </c>
      <c r="L29" s="15">
        <v>20</v>
      </c>
      <c r="M29" s="15">
        <v>60</v>
      </c>
      <c r="N29" s="15">
        <v>2.5</v>
      </c>
      <c r="O29" s="15" t="s">
        <v>32</v>
      </c>
      <c r="P29" s="27" t="s">
        <v>127</v>
      </c>
      <c r="Q29" s="15">
        <v>11.2</v>
      </c>
      <c r="R29" s="34">
        <v>0.11</v>
      </c>
      <c r="S29">
        <f t="shared" si="1"/>
        <v>0.36065573770491804</v>
      </c>
      <c r="T29">
        <f t="shared" si="2"/>
        <v>1038.688524590164</v>
      </c>
    </row>
    <row r="30" spans="1:21">
      <c r="A30" s="8" t="s">
        <v>18</v>
      </c>
      <c r="B30" s="8" t="s">
        <v>8</v>
      </c>
      <c r="C30" s="8" t="s">
        <v>8</v>
      </c>
      <c r="D30" s="8" t="s">
        <v>10</v>
      </c>
      <c r="E30" s="8" t="s">
        <v>8</v>
      </c>
      <c r="F30" s="8">
        <f>40</f>
        <v>40</v>
      </c>
      <c r="G30" s="8">
        <f t="shared" si="0"/>
        <v>8</v>
      </c>
      <c r="H30" s="8">
        <v>0.5</v>
      </c>
      <c r="I30" s="8" t="s">
        <v>92</v>
      </c>
      <c r="J30" s="8" t="s">
        <v>38</v>
      </c>
      <c r="K30" s="8" t="s">
        <v>42</v>
      </c>
      <c r="L30" s="8">
        <v>12</v>
      </c>
      <c r="M30" s="8">
        <v>60</v>
      </c>
      <c r="N30" s="8">
        <v>4.0999999999999996</v>
      </c>
      <c r="O30" s="8" t="s">
        <v>32</v>
      </c>
      <c r="P30" s="27" t="s">
        <v>128</v>
      </c>
      <c r="Q30" s="8">
        <v>110</v>
      </c>
      <c r="R30" s="33">
        <v>0.32</v>
      </c>
      <c r="S30">
        <f t="shared" si="1"/>
        <v>1.0491803278688525</v>
      </c>
      <c r="T30">
        <f t="shared" si="2"/>
        <v>3021.6393442622953</v>
      </c>
    </row>
    <row r="31" spans="1:21">
      <c r="A31" s="8" t="s">
        <v>19</v>
      </c>
      <c r="B31" s="8" t="s">
        <v>8</v>
      </c>
      <c r="C31" s="8" t="s">
        <v>8</v>
      </c>
      <c r="D31" s="8" t="s">
        <v>10</v>
      </c>
      <c r="E31" s="8" t="s">
        <v>8</v>
      </c>
      <c r="F31" s="8">
        <f>40</f>
        <v>40</v>
      </c>
      <c r="G31" s="8">
        <f t="shared" si="0"/>
        <v>8</v>
      </c>
      <c r="H31" s="8">
        <v>0.5</v>
      </c>
      <c r="I31" s="8" t="s">
        <v>93</v>
      </c>
      <c r="J31" s="8" t="s">
        <v>38</v>
      </c>
      <c r="K31" s="8" t="s">
        <v>42</v>
      </c>
      <c r="L31" s="8">
        <v>12</v>
      </c>
      <c r="M31" s="8">
        <v>60</v>
      </c>
      <c r="N31" s="8">
        <v>4.0999999999999996</v>
      </c>
      <c r="O31" s="8" t="s">
        <v>32</v>
      </c>
      <c r="P31" s="27" t="s">
        <v>129</v>
      </c>
      <c r="Q31" s="8">
        <v>110</v>
      </c>
      <c r="R31" s="33">
        <v>0.32</v>
      </c>
      <c r="S31">
        <f t="shared" si="1"/>
        <v>1.0491803278688525</v>
      </c>
      <c r="T31">
        <f t="shared" si="2"/>
        <v>3021.6393442622953</v>
      </c>
    </row>
    <row r="32" spans="1:21" s="18" customFormat="1">
      <c r="A32" s="15" t="s">
        <v>54</v>
      </c>
      <c r="B32" s="15" t="s">
        <v>8</v>
      </c>
      <c r="C32" s="15" t="s">
        <v>8</v>
      </c>
      <c r="D32" s="15" t="s">
        <v>10</v>
      </c>
      <c r="E32" s="15" t="s">
        <v>8</v>
      </c>
      <c r="F32" s="15">
        <v>40</v>
      </c>
      <c r="G32" s="15">
        <v>8</v>
      </c>
      <c r="H32" s="15"/>
      <c r="I32" s="15" t="s">
        <v>94</v>
      </c>
      <c r="J32" s="15" t="s">
        <v>38</v>
      </c>
      <c r="K32" s="15" t="s">
        <v>42</v>
      </c>
      <c r="L32" s="15">
        <v>20</v>
      </c>
      <c r="M32" s="15">
        <v>60</v>
      </c>
      <c r="N32" s="15">
        <v>2.5</v>
      </c>
      <c r="O32" s="15" t="s">
        <v>32</v>
      </c>
      <c r="P32" s="27" t="s">
        <v>130</v>
      </c>
      <c r="Q32" s="15">
        <v>11.2</v>
      </c>
      <c r="R32" s="34">
        <v>0.11</v>
      </c>
      <c r="S32">
        <f t="shared" si="1"/>
        <v>0.36065573770491804</v>
      </c>
      <c r="T32">
        <f t="shared" si="2"/>
        <v>1038.688524590164</v>
      </c>
    </row>
    <row r="33" spans="1:21" s="18" customFormat="1">
      <c r="A33" s="15" t="s">
        <v>57</v>
      </c>
      <c r="B33" s="15" t="s">
        <v>8</v>
      </c>
      <c r="C33" s="15" t="s">
        <v>8</v>
      </c>
      <c r="D33" s="15" t="s">
        <v>10</v>
      </c>
      <c r="E33" s="15" t="s">
        <v>8</v>
      </c>
      <c r="F33" s="15">
        <v>40</v>
      </c>
      <c r="G33" s="15">
        <v>8</v>
      </c>
      <c r="H33" s="15"/>
      <c r="I33" s="15" t="s">
        <v>95</v>
      </c>
      <c r="J33" s="15" t="s">
        <v>38</v>
      </c>
      <c r="K33" s="15" t="s">
        <v>42</v>
      </c>
      <c r="L33" s="15">
        <v>20</v>
      </c>
      <c r="M33" s="15">
        <v>60</v>
      </c>
      <c r="N33" s="15">
        <v>2.5</v>
      </c>
      <c r="O33" s="15" t="s">
        <v>32</v>
      </c>
      <c r="P33" s="27" t="s">
        <v>131</v>
      </c>
      <c r="Q33" s="15">
        <v>11.2</v>
      </c>
      <c r="R33" s="34">
        <v>0.11</v>
      </c>
      <c r="S33">
        <f t="shared" si="1"/>
        <v>0.36065573770491804</v>
      </c>
      <c r="T33">
        <f t="shared" si="2"/>
        <v>1038.688524590164</v>
      </c>
    </row>
    <row r="34" spans="1:21" s="14" customFormat="1">
      <c r="A34" s="13" t="s">
        <v>71</v>
      </c>
      <c r="B34" s="13" t="s">
        <v>8</v>
      </c>
      <c r="C34" s="13" t="s">
        <v>8</v>
      </c>
      <c r="D34" s="13" t="s">
        <v>10</v>
      </c>
      <c r="E34" s="13"/>
      <c r="F34" s="13">
        <v>20</v>
      </c>
      <c r="G34" s="13"/>
      <c r="H34" s="13"/>
      <c r="I34" s="13" t="s">
        <v>110</v>
      </c>
      <c r="J34" s="13" t="s">
        <v>38</v>
      </c>
      <c r="K34" s="13" t="s">
        <v>42</v>
      </c>
      <c r="L34" s="13">
        <v>20</v>
      </c>
      <c r="M34" s="13">
        <v>60</v>
      </c>
      <c r="N34" s="13">
        <v>2.5</v>
      </c>
      <c r="O34" s="13" t="s">
        <v>32</v>
      </c>
      <c r="P34" s="23" t="s">
        <v>138</v>
      </c>
      <c r="Q34" s="13">
        <v>11.2</v>
      </c>
      <c r="R34" s="34">
        <v>0.11</v>
      </c>
      <c r="S34">
        <f t="shared" si="1"/>
        <v>0.36065573770491804</v>
      </c>
      <c r="T34">
        <f t="shared" si="2"/>
        <v>432.78688524590166</v>
      </c>
    </row>
    <row r="35" spans="1:21" s="14" customFormat="1">
      <c r="A35" s="13" t="s">
        <v>72</v>
      </c>
      <c r="B35" s="13" t="s">
        <v>8</v>
      </c>
      <c r="C35" s="13" t="s">
        <v>8</v>
      </c>
      <c r="D35" s="13" t="s">
        <v>10</v>
      </c>
      <c r="E35" s="13"/>
      <c r="F35" s="13">
        <v>20</v>
      </c>
      <c r="G35" s="13"/>
      <c r="H35" s="13"/>
      <c r="I35" s="13" t="s">
        <v>111</v>
      </c>
      <c r="J35" s="13" t="s">
        <v>38</v>
      </c>
      <c r="K35" s="13" t="s">
        <v>42</v>
      </c>
      <c r="L35" s="13">
        <v>20</v>
      </c>
      <c r="M35" s="13">
        <v>60</v>
      </c>
      <c r="N35" s="13">
        <v>2.5</v>
      </c>
      <c r="O35" s="13" t="s">
        <v>32</v>
      </c>
      <c r="P35" s="23" t="s">
        <v>139</v>
      </c>
      <c r="Q35" s="13">
        <v>11.2</v>
      </c>
      <c r="R35" s="34">
        <v>0.11</v>
      </c>
      <c r="S35">
        <f t="shared" si="1"/>
        <v>0.36065573770491804</v>
      </c>
      <c r="T35">
        <f t="shared" si="2"/>
        <v>432.78688524590166</v>
      </c>
    </row>
    <row r="36" spans="1:21" s="14" customFormat="1">
      <c r="A36" s="13" t="s">
        <v>107</v>
      </c>
      <c r="B36" s="13" t="s">
        <v>8</v>
      </c>
      <c r="C36" s="13" t="s">
        <v>8</v>
      </c>
      <c r="D36" s="13"/>
      <c r="E36" s="13"/>
      <c r="F36" s="13">
        <v>4</v>
      </c>
      <c r="G36" s="13"/>
      <c r="H36" s="13">
        <v>0.5</v>
      </c>
      <c r="I36" s="13" t="s">
        <v>109</v>
      </c>
      <c r="J36" s="13" t="s">
        <v>38</v>
      </c>
      <c r="K36" s="13" t="s">
        <v>42</v>
      </c>
      <c r="L36" s="13">
        <v>12</v>
      </c>
      <c r="M36" s="13">
        <v>60</v>
      </c>
      <c r="N36" s="13">
        <v>4.0999999999999996</v>
      </c>
      <c r="O36" s="13" t="s">
        <v>32</v>
      </c>
      <c r="P36" s="23" t="s">
        <v>132</v>
      </c>
      <c r="Q36" s="13">
        <v>110</v>
      </c>
      <c r="R36" s="33">
        <v>0.32</v>
      </c>
      <c r="S36">
        <f t="shared" si="1"/>
        <v>1.0491803278688525</v>
      </c>
      <c r="T36">
        <f t="shared" si="2"/>
        <v>251.80327868852461</v>
      </c>
    </row>
    <row r="37" spans="1:21" s="14" customFormat="1">
      <c r="A37" s="13" t="s">
        <v>115</v>
      </c>
      <c r="B37" s="13" t="s">
        <v>8</v>
      </c>
      <c r="C37" s="13" t="s">
        <v>8</v>
      </c>
      <c r="D37" s="13"/>
      <c r="E37" s="13"/>
      <c r="F37" s="13">
        <v>4</v>
      </c>
      <c r="G37" s="13"/>
      <c r="H37" s="13">
        <v>0.5</v>
      </c>
      <c r="I37" s="13" t="s">
        <v>108</v>
      </c>
      <c r="J37" s="13" t="s">
        <v>38</v>
      </c>
      <c r="K37" s="13" t="s">
        <v>42</v>
      </c>
      <c r="L37" s="13">
        <v>12</v>
      </c>
      <c r="M37" s="13">
        <v>60</v>
      </c>
      <c r="N37" s="13">
        <v>4.0999999999999996</v>
      </c>
      <c r="O37" s="13" t="s">
        <v>32</v>
      </c>
      <c r="P37" s="23" t="s">
        <v>133</v>
      </c>
      <c r="Q37" s="13">
        <v>110</v>
      </c>
      <c r="R37" s="33">
        <v>0.32</v>
      </c>
      <c r="S37">
        <f t="shared" si="1"/>
        <v>1.0491803278688525</v>
      </c>
      <c r="T37">
        <f t="shared" si="2"/>
        <v>251.80327868852461</v>
      </c>
    </row>
    <row r="38" spans="1:21" s="14" customFormat="1">
      <c r="A38" s="13" t="s">
        <v>73</v>
      </c>
      <c r="B38" s="13" t="s">
        <v>8</v>
      </c>
      <c r="C38" s="13" t="s">
        <v>8</v>
      </c>
      <c r="D38" s="13"/>
      <c r="E38" s="13"/>
      <c r="F38" s="13">
        <v>4</v>
      </c>
      <c r="G38" s="13"/>
      <c r="H38" s="13"/>
      <c r="I38" s="13"/>
      <c r="J38" s="13"/>
      <c r="K38" s="13"/>
      <c r="L38" s="13"/>
      <c r="M38" s="13"/>
      <c r="N38" s="13" t="s">
        <v>75</v>
      </c>
      <c r="O38" s="13" t="s">
        <v>74</v>
      </c>
      <c r="P38" s="13"/>
      <c r="Q38" s="13">
        <v>44.6</v>
      </c>
      <c r="R38" s="35"/>
      <c r="S38">
        <f t="shared" si="1"/>
        <v>0</v>
      </c>
      <c r="T38">
        <f t="shared" si="2"/>
        <v>0</v>
      </c>
    </row>
    <row r="39" spans="1:21">
      <c r="A39" s="8" t="s">
        <v>120</v>
      </c>
      <c r="B39" s="8" t="s">
        <v>8</v>
      </c>
      <c r="C39" s="8" t="s">
        <v>8</v>
      </c>
      <c r="D39" s="8"/>
      <c r="E39" s="8"/>
      <c r="F39" s="8">
        <v>4</v>
      </c>
      <c r="G39" s="8"/>
      <c r="H39" s="8">
        <v>10</v>
      </c>
      <c r="I39" s="8" t="s">
        <v>116</v>
      </c>
      <c r="J39" s="8" t="s">
        <v>38</v>
      </c>
      <c r="K39" s="8" t="s">
        <v>42</v>
      </c>
      <c r="L39" s="8">
        <v>6</v>
      </c>
      <c r="M39" s="8">
        <v>60</v>
      </c>
      <c r="N39" s="9">
        <v>7.37</v>
      </c>
      <c r="O39" s="8" t="s">
        <v>32</v>
      </c>
      <c r="P39" s="9" t="s">
        <v>122</v>
      </c>
      <c r="Q39" s="9">
        <v>155</v>
      </c>
      <c r="R39" s="37">
        <v>1.1000000000000001</v>
      </c>
      <c r="S39">
        <f t="shared" si="1"/>
        <v>3.6065573770491808</v>
      </c>
      <c r="T39">
        <f t="shared" si="2"/>
        <v>865.57377049180343</v>
      </c>
    </row>
    <row r="40" spans="1:21">
      <c r="A40" s="8" t="s">
        <v>121</v>
      </c>
      <c r="B40" s="8" t="s">
        <v>8</v>
      </c>
      <c r="C40" s="8" t="s">
        <v>8</v>
      </c>
      <c r="D40" s="8"/>
      <c r="E40" s="8"/>
      <c r="F40" s="8">
        <v>4</v>
      </c>
      <c r="G40" s="8"/>
      <c r="H40" s="8">
        <v>10</v>
      </c>
      <c r="I40" s="8" t="s">
        <v>117</v>
      </c>
      <c r="J40" s="8" t="s">
        <v>38</v>
      </c>
      <c r="K40" s="8" t="s">
        <v>42</v>
      </c>
      <c r="L40" s="8">
        <v>6</v>
      </c>
      <c r="M40" s="8">
        <v>60</v>
      </c>
      <c r="N40" s="9">
        <v>7.37</v>
      </c>
      <c r="O40" s="8" t="s">
        <v>32</v>
      </c>
      <c r="P40" s="9" t="s">
        <v>123</v>
      </c>
      <c r="Q40" s="9">
        <v>155</v>
      </c>
      <c r="R40" s="37">
        <v>1.1000000000000001</v>
      </c>
      <c r="S40">
        <f t="shared" si="1"/>
        <v>3.6065573770491808</v>
      </c>
      <c r="T40">
        <f t="shared" si="2"/>
        <v>865.57377049180343</v>
      </c>
    </row>
    <row r="41" spans="1:21">
      <c r="A41" s="8"/>
      <c r="B41" s="8"/>
      <c r="C41" s="8"/>
      <c r="D41" s="8"/>
      <c r="E41" s="8"/>
      <c r="F41" s="13"/>
      <c r="G41" s="13"/>
      <c r="H41" s="8"/>
      <c r="L41" s="8"/>
      <c r="M41" s="8"/>
      <c r="N41" s="8"/>
      <c r="O41" s="8"/>
      <c r="P41" s="8"/>
      <c r="Q41" s="8"/>
      <c r="T41" s="1">
        <f>SUM(T26:T40)</f>
        <v>34072.131147540989</v>
      </c>
      <c r="U41" s="38" t="s">
        <v>166</v>
      </c>
    </row>
    <row r="42" spans="1:21" ht="30">
      <c r="A42" s="10" t="s">
        <v>33</v>
      </c>
      <c r="B42" s="12" t="s">
        <v>21</v>
      </c>
      <c r="C42" s="12" t="s">
        <v>22</v>
      </c>
      <c r="D42" s="12" t="s">
        <v>23</v>
      </c>
      <c r="E42" s="12" t="s">
        <v>70</v>
      </c>
      <c r="F42" s="12" t="s">
        <v>11</v>
      </c>
      <c r="G42" s="12" t="s">
        <v>12</v>
      </c>
      <c r="H42" s="12" t="s">
        <v>26</v>
      </c>
      <c r="I42" s="12" t="s">
        <v>39</v>
      </c>
      <c r="J42" s="12" t="s">
        <v>36</v>
      </c>
      <c r="K42" s="12" t="s">
        <v>41</v>
      </c>
      <c r="L42" s="12" t="s">
        <v>20</v>
      </c>
      <c r="M42" s="12" t="s">
        <v>27</v>
      </c>
      <c r="N42" s="12" t="s">
        <v>44</v>
      </c>
      <c r="O42" s="12" t="s">
        <v>16</v>
      </c>
      <c r="P42" s="12" t="s">
        <v>17</v>
      </c>
      <c r="Q42" s="12" t="s">
        <v>47</v>
      </c>
      <c r="R42" s="12" t="s">
        <v>160</v>
      </c>
      <c r="S42" s="12" t="s">
        <v>161</v>
      </c>
      <c r="T42" s="12" t="s">
        <v>165</v>
      </c>
    </row>
    <row r="43" spans="1:21">
      <c r="A43" s="8" t="s">
        <v>9</v>
      </c>
      <c r="B43" s="8" t="s">
        <v>8</v>
      </c>
      <c r="C43" s="8" t="s">
        <v>8</v>
      </c>
      <c r="D43" s="8" t="s">
        <v>10</v>
      </c>
      <c r="E43" s="8" t="s">
        <v>8</v>
      </c>
      <c r="F43" s="8">
        <f>40</f>
        <v>40</v>
      </c>
      <c r="G43" s="8">
        <f t="shared" ref="G43:G50" si="3">0.2*40</f>
        <v>8</v>
      </c>
      <c r="H43" s="8">
        <v>10</v>
      </c>
      <c r="I43" s="8" t="s">
        <v>98</v>
      </c>
      <c r="J43" s="8" t="s">
        <v>38</v>
      </c>
      <c r="K43" s="8" t="s">
        <v>43</v>
      </c>
      <c r="L43" s="8">
        <v>8</v>
      </c>
      <c r="M43" s="8">
        <v>10</v>
      </c>
      <c r="N43" s="8">
        <v>5.9</v>
      </c>
      <c r="O43" s="8" t="s">
        <v>58</v>
      </c>
      <c r="P43" s="29" t="s">
        <v>140</v>
      </c>
      <c r="Q43" s="8">
        <v>101</v>
      </c>
      <c r="R43">
        <v>2.13</v>
      </c>
      <c r="S43">
        <f>R43/0.305</f>
        <v>6.9836065573770494</v>
      </c>
      <c r="T43">
        <f>(F43+G43)*M43*S43</f>
        <v>3352.1311475409839</v>
      </c>
    </row>
    <row r="44" spans="1:21">
      <c r="A44" s="8" t="s">
        <v>14</v>
      </c>
      <c r="B44" s="8" t="s">
        <v>8</v>
      </c>
      <c r="C44" s="8" t="s">
        <v>8</v>
      </c>
      <c r="D44" s="8" t="s">
        <v>10</v>
      </c>
      <c r="E44" s="8" t="s">
        <v>8</v>
      </c>
      <c r="F44" s="8">
        <f>40</f>
        <v>40</v>
      </c>
      <c r="G44" s="8">
        <f t="shared" si="3"/>
        <v>8</v>
      </c>
      <c r="H44" s="8">
        <v>10</v>
      </c>
      <c r="I44" s="8" t="s">
        <v>99</v>
      </c>
      <c r="J44" s="8" t="s">
        <v>38</v>
      </c>
      <c r="K44" s="8" t="s">
        <v>43</v>
      </c>
      <c r="L44" s="8">
        <v>8</v>
      </c>
      <c r="M44" s="8">
        <v>10</v>
      </c>
      <c r="N44" s="8">
        <v>5.9</v>
      </c>
      <c r="O44" s="8" t="s">
        <v>58</v>
      </c>
      <c r="P44" s="29" t="s">
        <v>141</v>
      </c>
      <c r="Q44" s="8">
        <v>101</v>
      </c>
      <c r="R44" s="33">
        <v>2.13</v>
      </c>
      <c r="S44">
        <f t="shared" ref="S44:S57" si="4">R44/0.305</f>
        <v>6.9836065573770494</v>
      </c>
      <c r="T44">
        <f t="shared" ref="T44:T57" si="5">(F44+G44)*M44*S44</f>
        <v>3352.1311475409839</v>
      </c>
    </row>
    <row r="45" spans="1:21" s="18" customFormat="1">
      <c r="A45" s="15" t="s">
        <v>56</v>
      </c>
      <c r="B45" s="15" t="s">
        <v>8</v>
      </c>
      <c r="C45" s="15" t="s">
        <v>8</v>
      </c>
      <c r="D45" s="15" t="s">
        <v>10</v>
      </c>
      <c r="E45" s="15" t="s">
        <v>8</v>
      </c>
      <c r="F45" s="15">
        <f>40</f>
        <v>40</v>
      </c>
      <c r="G45" s="15">
        <f t="shared" si="3"/>
        <v>8</v>
      </c>
      <c r="H45" s="15"/>
      <c r="I45" s="15" t="s">
        <v>100</v>
      </c>
      <c r="J45" s="15" t="s">
        <v>38</v>
      </c>
      <c r="K45" s="15" t="s">
        <v>43</v>
      </c>
      <c r="L45" s="15">
        <v>22</v>
      </c>
      <c r="M45" s="15">
        <v>10</v>
      </c>
      <c r="N45" s="15">
        <v>1.8</v>
      </c>
      <c r="O45" s="15" t="s">
        <v>58</v>
      </c>
      <c r="P45" s="29" t="s">
        <v>142</v>
      </c>
      <c r="Q45" s="15">
        <v>6</v>
      </c>
      <c r="R45" s="34">
        <v>0.16</v>
      </c>
      <c r="S45">
        <f t="shared" si="4"/>
        <v>0.52459016393442626</v>
      </c>
      <c r="T45">
        <f t="shared" si="5"/>
        <v>251.80327868852461</v>
      </c>
    </row>
    <row r="46" spans="1:21" s="18" customFormat="1">
      <c r="A46" s="15" t="s">
        <v>55</v>
      </c>
      <c r="B46" s="15" t="s">
        <v>8</v>
      </c>
      <c r="C46" s="15" t="s">
        <v>8</v>
      </c>
      <c r="D46" s="15" t="s">
        <v>10</v>
      </c>
      <c r="E46" s="15" t="s">
        <v>8</v>
      </c>
      <c r="F46" s="15">
        <f>40</f>
        <v>40</v>
      </c>
      <c r="G46" s="15">
        <f t="shared" si="3"/>
        <v>8</v>
      </c>
      <c r="H46" s="15"/>
      <c r="I46" s="15" t="s">
        <v>101</v>
      </c>
      <c r="J46" s="15" t="s">
        <v>38</v>
      </c>
      <c r="K46" s="15" t="s">
        <v>43</v>
      </c>
      <c r="L46" s="15">
        <v>22</v>
      </c>
      <c r="M46" s="15">
        <v>10</v>
      </c>
      <c r="N46" s="15">
        <v>1.8</v>
      </c>
      <c r="O46" s="15" t="s">
        <v>58</v>
      </c>
      <c r="P46" s="29" t="s">
        <v>143</v>
      </c>
      <c r="Q46" s="15">
        <v>6</v>
      </c>
      <c r="R46" s="34">
        <v>0.16</v>
      </c>
      <c r="S46">
        <f t="shared" si="4"/>
        <v>0.52459016393442626</v>
      </c>
      <c r="T46">
        <f t="shared" si="5"/>
        <v>251.80327868852461</v>
      </c>
    </row>
    <row r="47" spans="1:21">
      <c r="A47" s="8" t="s">
        <v>18</v>
      </c>
      <c r="B47" s="8" t="s">
        <v>8</v>
      </c>
      <c r="C47" s="8" t="s">
        <v>8</v>
      </c>
      <c r="D47" s="8" t="s">
        <v>10</v>
      </c>
      <c r="E47" s="8" t="s">
        <v>8</v>
      </c>
      <c r="F47" s="8">
        <f>40</f>
        <v>40</v>
      </c>
      <c r="G47" s="8">
        <f t="shared" si="3"/>
        <v>8</v>
      </c>
      <c r="H47" s="8">
        <v>0.5</v>
      </c>
      <c r="I47" s="8" t="s">
        <v>92</v>
      </c>
      <c r="J47" s="8" t="s">
        <v>38</v>
      </c>
      <c r="K47" s="8" t="s">
        <v>43</v>
      </c>
      <c r="L47" s="8">
        <v>12</v>
      </c>
      <c r="M47" s="8">
        <v>10</v>
      </c>
      <c r="N47" s="8">
        <v>3.6</v>
      </c>
      <c r="O47" s="8" t="s">
        <v>58</v>
      </c>
      <c r="P47" s="29" t="s">
        <v>148</v>
      </c>
      <c r="Q47" s="8">
        <v>39</v>
      </c>
      <c r="R47" s="33">
        <v>0.52</v>
      </c>
      <c r="S47">
        <f t="shared" si="4"/>
        <v>1.7049180327868854</v>
      </c>
      <c r="T47">
        <f t="shared" si="5"/>
        <v>818.36065573770497</v>
      </c>
    </row>
    <row r="48" spans="1:21">
      <c r="A48" s="8" t="s">
        <v>19</v>
      </c>
      <c r="B48" s="8" t="s">
        <v>8</v>
      </c>
      <c r="C48" s="8" t="s">
        <v>8</v>
      </c>
      <c r="D48" s="8" t="s">
        <v>10</v>
      </c>
      <c r="E48" s="8" t="s">
        <v>8</v>
      </c>
      <c r="F48" s="8">
        <f>40</f>
        <v>40</v>
      </c>
      <c r="G48" s="8">
        <f t="shared" si="3"/>
        <v>8</v>
      </c>
      <c r="H48" s="8">
        <v>0.5</v>
      </c>
      <c r="I48" s="8" t="s">
        <v>93</v>
      </c>
      <c r="J48" s="8" t="s">
        <v>38</v>
      </c>
      <c r="K48" s="8" t="s">
        <v>43</v>
      </c>
      <c r="L48" s="8">
        <v>12</v>
      </c>
      <c r="M48" s="8">
        <v>10</v>
      </c>
      <c r="N48" s="8">
        <v>3.6</v>
      </c>
      <c r="O48" s="8" t="s">
        <v>58</v>
      </c>
      <c r="P48" s="29" t="s">
        <v>149</v>
      </c>
      <c r="Q48" s="8">
        <v>39</v>
      </c>
      <c r="R48" s="33">
        <v>0.52</v>
      </c>
      <c r="S48">
        <f t="shared" si="4"/>
        <v>1.7049180327868854</v>
      </c>
      <c r="T48">
        <f t="shared" si="5"/>
        <v>818.36065573770497</v>
      </c>
    </row>
    <row r="49" spans="1:21" s="18" customFormat="1">
      <c r="A49" s="15" t="s">
        <v>54</v>
      </c>
      <c r="B49" s="15" t="s">
        <v>8</v>
      </c>
      <c r="C49" s="15" t="s">
        <v>8</v>
      </c>
      <c r="D49" s="15" t="s">
        <v>10</v>
      </c>
      <c r="E49" s="15" t="s">
        <v>8</v>
      </c>
      <c r="F49" s="15">
        <f>40</f>
        <v>40</v>
      </c>
      <c r="G49" s="15">
        <f t="shared" si="3"/>
        <v>8</v>
      </c>
      <c r="H49" s="15"/>
      <c r="I49" s="15" t="s">
        <v>94</v>
      </c>
      <c r="J49" s="15" t="s">
        <v>38</v>
      </c>
      <c r="K49" s="15" t="s">
        <v>43</v>
      </c>
      <c r="L49" s="15">
        <v>22</v>
      </c>
      <c r="M49" s="15">
        <v>10</v>
      </c>
      <c r="N49" s="15">
        <v>1.8</v>
      </c>
      <c r="O49" s="15" t="s">
        <v>58</v>
      </c>
      <c r="P49" s="30" t="s">
        <v>144</v>
      </c>
      <c r="Q49" s="15">
        <v>6</v>
      </c>
      <c r="R49" s="34">
        <v>0.16</v>
      </c>
      <c r="S49">
        <f t="shared" si="4"/>
        <v>0.52459016393442626</v>
      </c>
      <c r="T49">
        <f t="shared" si="5"/>
        <v>251.80327868852461</v>
      </c>
    </row>
    <row r="50" spans="1:21" s="18" customFormat="1">
      <c r="A50" s="15" t="s">
        <v>57</v>
      </c>
      <c r="B50" s="15" t="s">
        <v>8</v>
      </c>
      <c r="C50" s="15" t="s">
        <v>8</v>
      </c>
      <c r="D50" s="15" t="s">
        <v>10</v>
      </c>
      <c r="E50" s="15" t="s">
        <v>8</v>
      </c>
      <c r="F50" s="15">
        <f>40</f>
        <v>40</v>
      </c>
      <c r="G50" s="15">
        <f t="shared" si="3"/>
        <v>8</v>
      </c>
      <c r="H50" s="15"/>
      <c r="I50" s="15" t="s">
        <v>95</v>
      </c>
      <c r="J50" s="15" t="s">
        <v>38</v>
      </c>
      <c r="K50" s="15" t="s">
        <v>43</v>
      </c>
      <c r="L50" s="15">
        <v>22</v>
      </c>
      <c r="M50" s="15">
        <v>10</v>
      </c>
      <c r="N50" s="15">
        <v>1.8</v>
      </c>
      <c r="O50" s="15" t="s">
        <v>58</v>
      </c>
      <c r="P50" s="30" t="s">
        <v>145</v>
      </c>
      <c r="Q50" s="15">
        <v>6</v>
      </c>
      <c r="R50" s="34">
        <v>0.16</v>
      </c>
      <c r="S50">
        <f t="shared" si="4"/>
        <v>0.52459016393442626</v>
      </c>
      <c r="T50">
        <f t="shared" si="5"/>
        <v>251.80327868852461</v>
      </c>
    </row>
    <row r="51" spans="1:21">
      <c r="A51" s="13" t="s">
        <v>71</v>
      </c>
      <c r="B51" s="13" t="s">
        <v>8</v>
      </c>
      <c r="C51" s="13" t="s">
        <v>8</v>
      </c>
      <c r="D51" s="13" t="s">
        <v>10</v>
      </c>
      <c r="E51" s="13"/>
      <c r="F51" s="13">
        <v>20</v>
      </c>
      <c r="G51" s="13"/>
      <c r="H51" s="13"/>
      <c r="I51" s="13" t="s">
        <v>110</v>
      </c>
      <c r="J51" s="13" t="s">
        <v>38</v>
      </c>
      <c r="K51" s="13" t="s">
        <v>43</v>
      </c>
      <c r="L51" s="13">
        <v>22</v>
      </c>
      <c r="M51" s="13">
        <v>10</v>
      </c>
      <c r="N51" s="13">
        <v>1.8</v>
      </c>
      <c r="O51" s="13" t="s">
        <v>58</v>
      </c>
      <c r="P51" s="23" t="s">
        <v>146</v>
      </c>
      <c r="Q51" s="13">
        <v>6</v>
      </c>
      <c r="R51" s="34">
        <v>0.16</v>
      </c>
      <c r="S51">
        <f t="shared" si="4"/>
        <v>0.52459016393442626</v>
      </c>
      <c r="T51">
        <f t="shared" si="5"/>
        <v>104.91803278688525</v>
      </c>
    </row>
    <row r="52" spans="1:21">
      <c r="A52" s="13" t="s">
        <v>72</v>
      </c>
      <c r="B52" s="13" t="s">
        <v>8</v>
      </c>
      <c r="C52" s="13" t="s">
        <v>8</v>
      </c>
      <c r="D52" s="13" t="s">
        <v>10</v>
      </c>
      <c r="E52" s="13"/>
      <c r="F52" s="13">
        <v>20</v>
      </c>
      <c r="G52" s="13"/>
      <c r="H52" s="13"/>
      <c r="I52" s="13" t="s">
        <v>111</v>
      </c>
      <c r="J52" s="13" t="s">
        <v>38</v>
      </c>
      <c r="K52" s="13" t="s">
        <v>43</v>
      </c>
      <c r="L52" s="13">
        <v>22</v>
      </c>
      <c r="M52" s="13">
        <v>10</v>
      </c>
      <c r="N52" s="13">
        <v>1.8</v>
      </c>
      <c r="O52" s="13" t="s">
        <v>58</v>
      </c>
      <c r="P52" s="23" t="s">
        <v>147</v>
      </c>
      <c r="Q52" s="13">
        <v>6</v>
      </c>
      <c r="R52" s="34">
        <v>0.16</v>
      </c>
      <c r="S52">
        <f t="shared" si="4"/>
        <v>0.52459016393442626</v>
      </c>
      <c r="T52">
        <f t="shared" si="5"/>
        <v>104.91803278688525</v>
      </c>
    </row>
    <row r="53" spans="1:21" s="14" customFormat="1">
      <c r="A53" s="13" t="s">
        <v>107</v>
      </c>
      <c r="B53" s="13" t="s">
        <v>8</v>
      </c>
      <c r="C53" s="13" t="s">
        <v>8</v>
      </c>
      <c r="D53" s="13"/>
      <c r="E53" s="13"/>
      <c r="F53" s="13">
        <v>4</v>
      </c>
      <c r="G53" s="13"/>
      <c r="H53" s="13">
        <v>0.5</v>
      </c>
      <c r="I53" s="13" t="s">
        <v>109</v>
      </c>
      <c r="J53" s="13" t="s">
        <v>38</v>
      </c>
      <c r="K53" s="13" t="s">
        <v>43</v>
      </c>
      <c r="L53" s="13">
        <v>12</v>
      </c>
      <c r="M53" s="13">
        <v>10</v>
      </c>
      <c r="N53" s="13">
        <v>3.6</v>
      </c>
      <c r="O53" s="13" t="s">
        <v>58</v>
      </c>
      <c r="P53" s="23" t="s">
        <v>150</v>
      </c>
      <c r="Q53" s="13">
        <v>39</v>
      </c>
      <c r="R53" s="33">
        <v>0.52</v>
      </c>
      <c r="S53">
        <f t="shared" si="4"/>
        <v>1.7049180327868854</v>
      </c>
      <c r="T53">
        <f t="shared" si="5"/>
        <v>68.196721311475414</v>
      </c>
    </row>
    <row r="54" spans="1:21" s="14" customFormat="1">
      <c r="A54" s="13" t="s">
        <v>115</v>
      </c>
      <c r="B54" s="13" t="s">
        <v>8</v>
      </c>
      <c r="C54" s="13" t="s">
        <v>8</v>
      </c>
      <c r="D54" s="13"/>
      <c r="E54" s="13"/>
      <c r="F54" s="13">
        <v>4</v>
      </c>
      <c r="G54" s="13"/>
      <c r="H54" s="13">
        <v>0.5</v>
      </c>
      <c r="I54" s="13" t="s">
        <v>108</v>
      </c>
      <c r="J54" s="13" t="s">
        <v>38</v>
      </c>
      <c r="K54" s="13" t="s">
        <v>43</v>
      </c>
      <c r="L54" s="13">
        <v>12</v>
      </c>
      <c r="M54" s="13">
        <v>10</v>
      </c>
      <c r="N54" s="13">
        <v>3.6</v>
      </c>
      <c r="O54" s="13" t="s">
        <v>58</v>
      </c>
      <c r="P54" s="23" t="s">
        <v>151</v>
      </c>
      <c r="Q54" s="13">
        <v>39</v>
      </c>
      <c r="R54" s="33">
        <v>0.52</v>
      </c>
      <c r="S54">
        <f t="shared" si="4"/>
        <v>1.7049180327868854</v>
      </c>
      <c r="T54">
        <f t="shared" si="5"/>
        <v>68.196721311475414</v>
      </c>
    </row>
    <row r="55" spans="1:21" s="14" customFormat="1">
      <c r="A55" s="13" t="s">
        <v>73</v>
      </c>
      <c r="B55" s="13" t="s">
        <v>8</v>
      </c>
      <c r="C55" s="13" t="s">
        <v>8</v>
      </c>
      <c r="D55" s="13"/>
      <c r="E55" s="13"/>
      <c r="F55" s="13">
        <v>4</v>
      </c>
      <c r="G55" s="13"/>
      <c r="H55" s="13"/>
      <c r="I55" s="13"/>
      <c r="J55" s="13"/>
      <c r="K55" s="13"/>
      <c r="L55" s="13"/>
      <c r="M55" s="13"/>
      <c r="N55" s="13">
        <v>3.18</v>
      </c>
      <c r="O55" s="13" t="s">
        <v>74</v>
      </c>
      <c r="P55" s="13" t="s">
        <v>76</v>
      </c>
      <c r="Q55" s="13">
        <v>13.4</v>
      </c>
      <c r="R55" s="35"/>
      <c r="S55">
        <f t="shared" si="4"/>
        <v>0</v>
      </c>
      <c r="T55">
        <f t="shared" si="5"/>
        <v>0</v>
      </c>
    </row>
    <row r="56" spans="1:21">
      <c r="A56" s="8" t="s">
        <v>120</v>
      </c>
      <c r="B56" s="8" t="s">
        <v>8</v>
      </c>
      <c r="C56" s="8" t="s">
        <v>8</v>
      </c>
      <c r="D56" s="8"/>
      <c r="E56" s="8"/>
      <c r="F56" s="8">
        <v>4</v>
      </c>
      <c r="G56" s="8"/>
      <c r="H56" s="8">
        <v>10</v>
      </c>
      <c r="I56" s="8" t="s">
        <v>116</v>
      </c>
      <c r="J56" s="8" t="s">
        <v>38</v>
      </c>
      <c r="K56" s="8" t="s">
        <v>43</v>
      </c>
      <c r="L56" s="8">
        <v>8</v>
      </c>
      <c r="M56" s="8">
        <v>10</v>
      </c>
      <c r="N56" s="8">
        <v>5.9</v>
      </c>
      <c r="O56" s="8" t="s">
        <v>58</v>
      </c>
      <c r="P56" s="29" t="s">
        <v>140</v>
      </c>
      <c r="Q56" s="8">
        <v>101</v>
      </c>
      <c r="R56">
        <v>2.13</v>
      </c>
      <c r="S56">
        <f t="shared" si="4"/>
        <v>6.9836065573770494</v>
      </c>
      <c r="T56">
        <f t="shared" si="5"/>
        <v>279.34426229508199</v>
      </c>
    </row>
    <row r="57" spans="1:21">
      <c r="A57" s="8" t="s">
        <v>121</v>
      </c>
      <c r="B57" s="8" t="s">
        <v>8</v>
      </c>
      <c r="C57" s="8" t="s">
        <v>8</v>
      </c>
      <c r="D57" s="8"/>
      <c r="E57" s="8"/>
      <c r="F57" s="8">
        <v>4</v>
      </c>
      <c r="G57" s="8"/>
      <c r="H57" s="8">
        <v>10</v>
      </c>
      <c r="I57" s="8" t="s">
        <v>117</v>
      </c>
      <c r="J57" s="8" t="s">
        <v>38</v>
      </c>
      <c r="K57" s="8" t="s">
        <v>43</v>
      </c>
      <c r="L57" s="8">
        <v>8</v>
      </c>
      <c r="M57" s="8">
        <v>10</v>
      </c>
      <c r="N57" s="8">
        <v>5.9</v>
      </c>
      <c r="O57" s="8" t="s">
        <v>58</v>
      </c>
      <c r="P57" s="29" t="s">
        <v>141</v>
      </c>
      <c r="Q57" s="8">
        <v>101</v>
      </c>
      <c r="R57">
        <v>2.13</v>
      </c>
      <c r="S57">
        <f t="shared" si="4"/>
        <v>6.9836065573770494</v>
      </c>
      <c r="T57">
        <f t="shared" si="5"/>
        <v>279.34426229508199</v>
      </c>
    </row>
    <row r="58" spans="1:21">
      <c r="A58" s="8"/>
      <c r="B58" s="8"/>
      <c r="C58" s="8"/>
      <c r="D58" s="8"/>
      <c r="E58" s="8"/>
      <c r="F58" s="8"/>
      <c r="G58" s="8"/>
      <c r="H58" s="8"/>
      <c r="L58" s="8"/>
      <c r="M58" s="8"/>
      <c r="N58" s="8"/>
      <c r="O58" s="8"/>
      <c r="P58" s="8"/>
      <c r="Q58" s="8"/>
      <c r="T58" s="1">
        <f>SUM(T43:T57)</f>
        <v>10253.114754098362</v>
      </c>
      <c r="U58" s="38" t="s">
        <v>162</v>
      </c>
    </row>
    <row r="59" spans="1:21" ht="30">
      <c r="A59" s="10" t="s">
        <v>34</v>
      </c>
      <c r="B59" s="12" t="s">
        <v>21</v>
      </c>
      <c r="C59" s="12" t="s">
        <v>22</v>
      </c>
      <c r="D59" s="12" t="s">
        <v>69</v>
      </c>
      <c r="E59" s="12"/>
      <c r="F59" s="12" t="s">
        <v>11</v>
      </c>
      <c r="G59" s="12" t="s">
        <v>12</v>
      </c>
      <c r="H59" s="12" t="s">
        <v>26</v>
      </c>
      <c r="I59" s="12" t="s">
        <v>39</v>
      </c>
      <c r="J59" s="12" t="s">
        <v>36</v>
      </c>
      <c r="K59" s="12" t="s">
        <v>41</v>
      </c>
      <c r="L59" s="12" t="s">
        <v>20</v>
      </c>
      <c r="M59" s="12" t="s">
        <v>27</v>
      </c>
      <c r="N59" s="12" t="s">
        <v>44</v>
      </c>
      <c r="O59" s="12" t="s">
        <v>16</v>
      </c>
      <c r="P59" s="12" t="s">
        <v>17</v>
      </c>
      <c r="Q59" s="12" t="s">
        <v>47</v>
      </c>
      <c r="R59" s="12" t="s">
        <v>160</v>
      </c>
      <c r="S59" s="12" t="s">
        <v>161</v>
      </c>
      <c r="T59" s="12" t="s">
        <v>165</v>
      </c>
    </row>
    <row r="60" spans="1:21">
      <c r="A60" s="6" t="s">
        <v>59</v>
      </c>
      <c r="B60" s="8" t="s">
        <v>8</v>
      </c>
      <c r="C60" s="8" t="s">
        <v>8</v>
      </c>
      <c r="D60" s="8" t="s">
        <v>8</v>
      </c>
      <c r="E60" s="8"/>
      <c r="F60" s="8">
        <v>8</v>
      </c>
      <c r="G60" s="8">
        <v>0</v>
      </c>
      <c r="H60" s="8"/>
      <c r="I60" s="8" t="s">
        <v>104</v>
      </c>
      <c r="J60" s="8" t="s">
        <v>38</v>
      </c>
      <c r="K60" s="8" t="s">
        <v>60</v>
      </c>
      <c r="L60" s="8">
        <v>8</v>
      </c>
      <c r="M60" s="8">
        <v>20</v>
      </c>
      <c r="N60" s="8">
        <v>6.3</v>
      </c>
      <c r="O60" s="15" t="s">
        <v>32</v>
      </c>
      <c r="P60" s="9" t="s">
        <v>153</v>
      </c>
      <c r="Q60" s="8">
        <v>101</v>
      </c>
      <c r="R60" s="8">
        <v>1</v>
      </c>
      <c r="S60">
        <f t="shared" ref="S60" si="6">R60/0.305</f>
        <v>3.278688524590164</v>
      </c>
      <c r="T60">
        <f>(F60+G60)*M60*S60</f>
        <v>524.5901639344263</v>
      </c>
    </row>
    <row r="61" spans="1:21">
      <c r="A61" s="6" t="s">
        <v>59</v>
      </c>
      <c r="B61" s="8" t="s">
        <v>8</v>
      </c>
      <c r="C61" s="8" t="s">
        <v>8</v>
      </c>
      <c r="D61" s="8" t="s">
        <v>8</v>
      </c>
      <c r="E61" s="8"/>
      <c r="F61" s="8">
        <v>8</v>
      </c>
      <c r="G61" s="8">
        <v>0</v>
      </c>
      <c r="H61" s="8"/>
      <c r="I61" s="8" t="s">
        <v>104</v>
      </c>
      <c r="J61" s="8" t="s">
        <v>38</v>
      </c>
      <c r="K61" s="8" t="s">
        <v>43</v>
      </c>
      <c r="L61" s="8">
        <v>8</v>
      </c>
      <c r="M61" s="8">
        <v>10</v>
      </c>
      <c r="N61" s="8">
        <v>5.9</v>
      </c>
      <c r="O61" s="8" t="s">
        <v>58</v>
      </c>
      <c r="P61" s="8" t="s">
        <v>152</v>
      </c>
      <c r="Q61" s="8">
        <v>101</v>
      </c>
      <c r="R61" s="8">
        <v>2.13</v>
      </c>
      <c r="S61">
        <f>R61/0.305</f>
        <v>6.9836065573770494</v>
      </c>
      <c r="T61" s="18">
        <f>(F61+G61)*M61*S61</f>
        <v>558.68852459016398</v>
      </c>
    </row>
    <row r="62" spans="1:21">
      <c r="A62" s="6"/>
      <c r="B62" s="8"/>
      <c r="C62" s="8"/>
      <c r="D62" s="8"/>
      <c r="E62" s="8"/>
      <c r="F62" s="8"/>
      <c r="G62" s="8"/>
      <c r="H62" s="8"/>
      <c r="L62" s="8"/>
      <c r="M62" s="8"/>
      <c r="N62" s="8"/>
      <c r="O62" s="15"/>
      <c r="P62" s="15"/>
      <c r="Q62" s="8"/>
      <c r="T62" s="1">
        <f>SUM(T60:T61)</f>
        <v>1083.2786885245903</v>
      </c>
      <c r="U62" s="38" t="s">
        <v>162</v>
      </c>
    </row>
    <row r="63" spans="1:21" ht="30">
      <c r="A63" s="32" t="s">
        <v>61</v>
      </c>
      <c r="B63" s="12" t="s">
        <v>21</v>
      </c>
      <c r="C63" s="12" t="s">
        <v>22</v>
      </c>
      <c r="D63" s="12" t="s">
        <v>69</v>
      </c>
      <c r="E63" s="12"/>
      <c r="F63" s="12" t="s">
        <v>11</v>
      </c>
      <c r="G63" s="12" t="s">
        <v>12</v>
      </c>
      <c r="H63" s="12" t="s">
        <v>26</v>
      </c>
      <c r="I63" s="12" t="s">
        <v>39</v>
      </c>
      <c r="J63" s="12" t="s">
        <v>36</v>
      </c>
      <c r="K63" s="12" t="s">
        <v>41</v>
      </c>
      <c r="L63" s="12" t="s">
        <v>20</v>
      </c>
      <c r="M63" s="12" t="s">
        <v>27</v>
      </c>
      <c r="N63" s="12" t="s">
        <v>44</v>
      </c>
      <c r="O63" s="12" t="s">
        <v>16</v>
      </c>
      <c r="P63" s="12" t="s">
        <v>17</v>
      </c>
      <c r="Q63" s="12" t="s">
        <v>47</v>
      </c>
    </row>
    <row r="64" spans="1:21">
      <c r="A64" s="8" t="s">
        <v>9</v>
      </c>
      <c r="B64" s="8" t="s">
        <v>8</v>
      </c>
      <c r="C64" s="8" t="s">
        <v>8</v>
      </c>
      <c r="D64" s="8" t="s">
        <v>10</v>
      </c>
      <c r="E64" s="8" t="s">
        <v>8</v>
      </c>
      <c r="F64" s="8">
        <v>40</v>
      </c>
      <c r="G64" s="8">
        <v>8</v>
      </c>
      <c r="H64" s="8">
        <v>10</v>
      </c>
      <c r="I64" s="8" t="s">
        <v>98</v>
      </c>
      <c r="J64" s="8" t="s">
        <v>38</v>
      </c>
      <c r="K64" s="8" t="s">
        <v>62</v>
      </c>
      <c r="L64" s="8">
        <v>12</v>
      </c>
      <c r="M64" s="8" t="s">
        <v>63</v>
      </c>
      <c r="N64" s="8">
        <v>3.6</v>
      </c>
      <c r="O64" s="8" t="s">
        <v>58</v>
      </c>
      <c r="P64" s="8" t="s">
        <v>150</v>
      </c>
      <c r="Q64" s="8">
        <v>39</v>
      </c>
    </row>
    <row r="65" spans="1:21">
      <c r="A65" s="8" t="s">
        <v>14</v>
      </c>
      <c r="B65" s="8" t="s">
        <v>8</v>
      </c>
      <c r="C65" s="8" t="s">
        <v>8</v>
      </c>
      <c r="D65" s="8" t="s">
        <v>10</v>
      </c>
      <c r="E65" s="8" t="s">
        <v>8</v>
      </c>
      <c r="F65" s="8">
        <v>40</v>
      </c>
      <c r="G65" s="8">
        <v>8</v>
      </c>
      <c r="H65" s="8">
        <v>10</v>
      </c>
      <c r="I65" s="8" t="s">
        <v>99</v>
      </c>
      <c r="J65" s="8" t="s">
        <v>38</v>
      </c>
      <c r="K65" s="8" t="s">
        <v>62</v>
      </c>
      <c r="L65" s="8">
        <v>12</v>
      </c>
      <c r="M65" s="8" t="s">
        <v>63</v>
      </c>
      <c r="N65" s="8">
        <v>3.6</v>
      </c>
      <c r="O65" s="8" t="s">
        <v>58</v>
      </c>
      <c r="P65" s="8" t="s">
        <v>151</v>
      </c>
      <c r="Q65" s="8">
        <v>39</v>
      </c>
    </row>
    <row r="66" spans="1:21">
      <c r="A66" s="8" t="s">
        <v>18</v>
      </c>
      <c r="B66" s="8" t="s">
        <v>8</v>
      </c>
      <c r="C66" s="8" t="s">
        <v>8</v>
      </c>
      <c r="D66" s="8" t="s">
        <v>10</v>
      </c>
      <c r="E66" s="8" t="s">
        <v>8</v>
      </c>
      <c r="F66" s="8">
        <v>40</v>
      </c>
      <c r="G66" s="8">
        <v>8</v>
      </c>
      <c r="H66" s="8">
        <v>0.5</v>
      </c>
      <c r="I66" s="8" t="s">
        <v>92</v>
      </c>
      <c r="J66" s="8" t="s">
        <v>38</v>
      </c>
      <c r="K66" s="8" t="s">
        <v>62</v>
      </c>
      <c r="L66" s="8">
        <v>16</v>
      </c>
      <c r="M66" s="8" t="s">
        <v>63</v>
      </c>
      <c r="N66" s="8">
        <v>2.7</v>
      </c>
      <c r="O66" s="8" t="s">
        <v>58</v>
      </c>
      <c r="P66" s="8" t="s">
        <v>154</v>
      </c>
      <c r="Q66" s="8">
        <v>17</v>
      </c>
    </row>
    <row r="67" spans="1:21">
      <c r="A67" s="8" t="s">
        <v>19</v>
      </c>
      <c r="B67" s="8" t="s">
        <v>8</v>
      </c>
      <c r="C67" s="8" t="s">
        <v>8</v>
      </c>
      <c r="D67" s="8" t="s">
        <v>10</v>
      </c>
      <c r="E67" s="8" t="s">
        <v>8</v>
      </c>
      <c r="F67" s="8">
        <v>40</v>
      </c>
      <c r="G67" s="8">
        <v>8</v>
      </c>
      <c r="H67" s="8">
        <v>0.5</v>
      </c>
      <c r="I67" s="8" t="s">
        <v>93</v>
      </c>
      <c r="J67" s="8" t="s">
        <v>38</v>
      </c>
      <c r="K67" s="8" t="s">
        <v>62</v>
      </c>
      <c r="L67" s="8">
        <v>16</v>
      </c>
      <c r="M67" s="8" t="s">
        <v>63</v>
      </c>
      <c r="N67" s="8">
        <v>2.7</v>
      </c>
      <c r="O67" s="8" t="s">
        <v>58</v>
      </c>
      <c r="P67" s="8" t="s">
        <v>155</v>
      </c>
      <c r="Q67" s="8">
        <v>17</v>
      </c>
    </row>
    <row r="68" spans="1:21">
      <c r="A68" s="13" t="s">
        <v>71</v>
      </c>
      <c r="B68" s="13" t="s">
        <v>8</v>
      </c>
      <c r="C68" s="13" t="s">
        <v>8</v>
      </c>
      <c r="D68" s="13" t="s">
        <v>10</v>
      </c>
      <c r="E68" s="13"/>
      <c r="F68" s="13">
        <v>20</v>
      </c>
      <c r="G68" s="13"/>
      <c r="H68" s="13"/>
      <c r="I68" s="13" t="s">
        <v>96</v>
      </c>
      <c r="J68" s="13" t="s">
        <v>38</v>
      </c>
      <c r="K68" s="13" t="s">
        <v>43</v>
      </c>
      <c r="L68" s="13">
        <v>26</v>
      </c>
      <c r="M68" s="13">
        <v>10</v>
      </c>
      <c r="N68" s="13">
        <v>1.8</v>
      </c>
      <c r="O68" s="13" t="s">
        <v>58</v>
      </c>
      <c r="P68" s="31" t="s">
        <v>136</v>
      </c>
      <c r="Q68" s="13">
        <v>6</v>
      </c>
    </row>
    <row r="69" spans="1:21">
      <c r="A69" s="13" t="s">
        <v>72</v>
      </c>
      <c r="B69" s="13" t="s">
        <v>8</v>
      </c>
      <c r="C69" s="13" t="s">
        <v>8</v>
      </c>
      <c r="D69" s="13" t="s">
        <v>10</v>
      </c>
      <c r="E69" s="13"/>
      <c r="F69" s="13">
        <v>20</v>
      </c>
      <c r="G69" s="13"/>
      <c r="H69" s="13"/>
      <c r="I69" s="13" t="s">
        <v>97</v>
      </c>
      <c r="J69" s="13" t="s">
        <v>38</v>
      </c>
      <c r="K69" s="13" t="s">
        <v>43</v>
      </c>
      <c r="L69" s="13">
        <v>26</v>
      </c>
      <c r="M69" s="13">
        <v>10</v>
      </c>
      <c r="N69" s="13">
        <v>1.8</v>
      </c>
      <c r="O69" s="13" t="s">
        <v>58</v>
      </c>
      <c r="P69" s="31" t="s">
        <v>137</v>
      </c>
      <c r="Q69" s="13">
        <v>6</v>
      </c>
    </row>
    <row r="70" spans="1:21" s="14" customFormat="1">
      <c r="A70" s="13" t="s">
        <v>107</v>
      </c>
      <c r="B70" s="13" t="s">
        <v>8</v>
      </c>
      <c r="C70" s="13" t="s">
        <v>8</v>
      </c>
      <c r="D70" s="13" t="s">
        <v>10</v>
      </c>
      <c r="E70" s="13"/>
      <c r="F70" s="13">
        <v>20</v>
      </c>
      <c r="G70" s="13"/>
      <c r="H70" s="13">
        <v>0.1</v>
      </c>
      <c r="I70" s="13" t="s">
        <v>113</v>
      </c>
      <c r="J70" s="13" t="s">
        <v>38</v>
      </c>
      <c r="K70" s="13" t="s">
        <v>43</v>
      </c>
      <c r="L70" s="13">
        <v>26</v>
      </c>
      <c r="M70" s="13" t="s">
        <v>63</v>
      </c>
      <c r="N70" s="13">
        <v>2.7</v>
      </c>
      <c r="O70" s="13" t="s">
        <v>58</v>
      </c>
      <c r="P70" s="31" t="s">
        <v>135</v>
      </c>
      <c r="Q70" s="13">
        <v>17</v>
      </c>
    </row>
    <row r="71" spans="1:21" s="14" customFormat="1">
      <c r="A71" s="13" t="s">
        <v>115</v>
      </c>
      <c r="B71" s="13" t="s">
        <v>8</v>
      </c>
      <c r="C71" s="13" t="s">
        <v>8</v>
      </c>
      <c r="D71" s="13" t="s">
        <v>10</v>
      </c>
      <c r="E71" s="13"/>
      <c r="F71" s="13">
        <v>20</v>
      </c>
      <c r="G71" s="13"/>
      <c r="H71" s="13">
        <v>0.1</v>
      </c>
      <c r="I71" s="13" t="s">
        <v>114</v>
      </c>
      <c r="J71" s="13" t="s">
        <v>38</v>
      </c>
      <c r="K71" s="13" t="s">
        <v>43</v>
      </c>
      <c r="L71" s="13">
        <v>26</v>
      </c>
      <c r="M71" s="13" t="s">
        <v>63</v>
      </c>
      <c r="N71" s="13">
        <v>2.7</v>
      </c>
      <c r="O71" s="13" t="s">
        <v>58</v>
      </c>
      <c r="P71" s="31" t="s">
        <v>134</v>
      </c>
      <c r="Q71" s="13">
        <v>17</v>
      </c>
    </row>
    <row r="72" spans="1:21">
      <c r="A72" s="8" t="s">
        <v>120</v>
      </c>
      <c r="B72" s="8" t="s">
        <v>8</v>
      </c>
      <c r="C72" s="8" t="s">
        <v>8</v>
      </c>
      <c r="D72" s="8"/>
      <c r="E72" s="8"/>
      <c r="F72" s="8">
        <v>4</v>
      </c>
      <c r="G72" s="8"/>
      <c r="H72" s="8">
        <v>10</v>
      </c>
      <c r="I72" s="8" t="s">
        <v>116</v>
      </c>
      <c r="J72" s="8" t="s">
        <v>38</v>
      </c>
      <c r="K72" s="8" t="s">
        <v>62</v>
      </c>
      <c r="L72" s="8">
        <v>12</v>
      </c>
      <c r="M72" s="8" t="s">
        <v>63</v>
      </c>
      <c r="N72" s="8">
        <v>3.6</v>
      </c>
      <c r="O72" s="8" t="s">
        <v>58</v>
      </c>
      <c r="P72" s="8" t="s">
        <v>150</v>
      </c>
      <c r="Q72" s="8">
        <v>39</v>
      </c>
    </row>
    <row r="73" spans="1:21">
      <c r="A73" s="8" t="s">
        <v>121</v>
      </c>
      <c r="B73" s="8" t="s">
        <v>8</v>
      </c>
      <c r="C73" s="8" t="s">
        <v>8</v>
      </c>
      <c r="D73" s="8"/>
      <c r="E73" s="8"/>
      <c r="F73" s="8">
        <v>4</v>
      </c>
      <c r="G73" s="8"/>
      <c r="H73" s="8">
        <v>10</v>
      </c>
      <c r="I73" s="8" t="s">
        <v>117</v>
      </c>
      <c r="J73" s="8" t="s">
        <v>38</v>
      </c>
      <c r="K73" s="8" t="s">
        <v>62</v>
      </c>
      <c r="L73" s="8">
        <v>12</v>
      </c>
      <c r="M73" s="8" t="s">
        <v>63</v>
      </c>
      <c r="N73" s="8">
        <v>3.6</v>
      </c>
      <c r="O73" s="8" t="s">
        <v>58</v>
      </c>
      <c r="P73" s="8" t="s">
        <v>151</v>
      </c>
      <c r="Q73" s="8">
        <v>39</v>
      </c>
    </row>
    <row r="74" spans="1:21">
      <c r="A74" s="8"/>
      <c r="B74" s="8"/>
      <c r="C74" s="8"/>
      <c r="D74" s="8"/>
      <c r="E74" s="8"/>
      <c r="F74" s="8"/>
      <c r="G74" s="8"/>
      <c r="H74" s="8"/>
      <c r="L74" s="8"/>
      <c r="M74" s="8"/>
      <c r="N74" s="8"/>
      <c r="O74" s="8"/>
      <c r="P74" s="8"/>
      <c r="Q74" s="8"/>
    </row>
    <row r="75" spans="1:21" ht="30">
      <c r="A75" s="10" t="s">
        <v>35</v>
      </c>
      <c r="B75" s="12" t="s">
        <v>21</v>
      </c>
      <c r="C75" s="12" t="s">
        <v>22</v>
      </c>
      <c r="D75" s="12" t="s">
        <v>64</v>
      </c>
      <c r="E75" s="12"/>
      <c r="F75" s="12" t="s">
        <v>65</v>
      </c>
      <c r="G75" s="12" t="s">
        <v>12</v>
      </c>
      <c r="H75" s="12"/>
      <c r="I75" s="12" t="s">
        <v>39</v>
      </c>
      <c r="J75" s="12" t="s">
        <v>36</v>
      </c>
      <c r="K75" s="12" t="s">
        <v>41</v>
      </c>
      <c r="L75" s="12"/>
      <c r="M75" s="12" t="s">
        <v>27</v>
      </c>
      <c r="N75" s="12" t="s">
        <v>44</v>
      </c>
      <c r="O75" s="12" t="s">
        <v>16</v>
      </c>
      <c r="P75" s="12" t="s">
        <v>17</v>
      </c>
      <c r="Q75" s="12" t="s">
        <v>47</v>
      </c>
    </row>
    <row r="76" spans="1:21">
      <c r="A76" s="8" t="s">
        <v>68</v>
      </c>
      <c r="B76" s="8" t="s">
        <v>8</v>
      </c>
      <c r="C76" s="8" t="s">
        <v>8</v>
      </c>
      <c r="D76" s="8" t="s">
        <v>8</v>
      </c>
      <c r="E76" s="8"/>
      <c r="F76" s="8">
        <v>8</v>
      </c>
      <c r="G76" s="8">
        <v>4</v>
      </c>
      <c r="H76" s="8"/>
      <c r="I76" s="8" t="s">
        <v>105</v>
      </c>
      <c r="J76" s="8" t="s">
        <v>38</v>
      </c>
      <c r="K76" s="8" t="s">
        <v>42</v>
      </c>
      <c r="L76" s="8"/>
      <c r="M76" s="8">
        <v>60</v>
      </c>
      <c r="N76" s="8">
        <v>1</v>
      </c>
      <c r="O76" s="8" t="s">
        <v>66</v>
      </c>
      <c r="P76" s="17"/>
      <c r="Q76" s="17"/>
      <c r="T76" s="39">
        <f>1500*12</f>
        <v>18000</v>
      </c>
      <c r="U76" t="s">
        <v>167</v>
      </c>
    </row>
    <row r="77" spans="1:21">
      <c r="A77" s="8" t="s">
        <v>68</v>
      </c>
      <c r="B77" s="8" t="s">
        <v>8</v>
      </c>
      <c r="C77" s="8" t="s">
        <v>8</v>
      </c>
      <c r="D77" s="8" t="s">
        <v>8</v>
      </c>
      <c r="E77" s="8"/>
      <c r="F77" s="8">
        <v>8</v>
      </c>
      <c r="G77" s="8">
        <v>4</v>
      </c>
      <c r="H77" s="8"/>
      <c r="I77" s="8" t="s">
        <v>105</v>
      </c>
      <c r="J77" s="8" t="s">
        <v>38</v>
      </c>
      <c r="K77" s="8" t="s">
        <v>81</v>
      </c>
      <c r="L77" s="8"/>
      <c r="M77" s="8">
        <v>10</v>
      </c>
      <c r="N77" s="8">
        <v>1</v>
      </c>
      <c r="O77" s="8" t="s">
        <v>66</v>
      </c>
      <c r="P77" s="17"/>
      <c r="Q77" s="17"/>
      <c r="T77" s="39">
        <f>350*12</f>
        <v>4200</v>
      </c>
      <c r="U77" t="s">
        <v>168</v>
      </c>
    </row>
    <row r="78" spans="1:21">
      <c r="A78" s="8"/>
      <c r="B78" s="8"/>
      <c r="C78" s="8"/>
      <c r="D78" s="8"/>
      <c r="E78" s="8"/>
      <c r="F78" s="8"/>
      <c r="G78" s="8"/>
      <c r="H78" s="8"/>
      <c r="L78" s="8"/>
      <c r="M78" s="8"/>
      <c r="N78" s="8"/>
      <c r="O78" s="8"/>
      <c r="P78" s="8"/>
      <c r="Q78" s="8"/>
      <c r="T78" s="39"/>
    </row>
    <row r="79" spans="1:21" ht="30">
      <c r="A79" s="10" t="s">
        <v>67</v>
      </c>
      <c r="B79" s="12" t="s">
        <v>21</v>
      </c>
      <c r="C79" s="12" t="s">
        <v>22</v>
      </c>
      <c r="D79" s="12" t="s">
        <v>77</v>
      </c>
      <c r="E79" s="12"/>
      <c r="F79" s="12" t="s">
        <v>65</v>
      </c>
      <c r="G79" s="12" t="s">
        <v>12</v>
      </c>
      <c r="H79" s="12"/>
      <c r="I79" s="12" t="s">
        <v>39</v>
      </c>
      <c r="J79" s="12" t="s">
        <v>36</v>
      </c>
      <c r="K79" s="12" t="s">
        <v>41</v>
      </c>
      <c r="L79" s="12"/>
      <c r="M79" s="12" t="s">
        <v>27</v>
      </c>
      <c r="N79" s="12" t="s">
        <v>44</v>
      </c>
      <c r="O79" s="12" t="s">
        <v>16</v>
      </c>
      <c r="P79" s="12" t="s">
        <v>17</v>
      </c>
      <c r="Q79" s="12" t="s">
        <v>47</v>
      </c>
    </row>
    <row r="80" spans="1:21" ht="16">
      <c r="A80" s="8" t="s">
        <v>67</v>
      </c>
      <c r="B80" s="8" t="s">
        <v>8</v>
      </c>
      <c r="C80" s="8" t="s">
        <v>8</v>
      </c>
      <c r="D80" s="8" t="s">
        <v>78</v>
      </c>
      <c r="E80" s="8"/>
      <c r="F80" s="8">
        <v>28</v>
      </c>
      <c r="G80" s="13">
        <v>4</v>
      </c>
      <c r="H80" s="8"/>
      <c r="I80" s="8" t="s">
        <v>106</v>
      </c>
      <c r="J80" s="8" t="s">
        <v>38</v>
      </c>
      <c r="K80" s="8" t="s">
        <v>42</v>
      </c>
      <c r="L80" s="8"/>
      <c r="M80" s="8">
        <v>60</v>
      </c>
      <c r="N80" s="8">
        <v>3</v>
      </c>
      <c r="O80" s="8" t="s">
        <v>66</v>
      </c>
      <c r="P80" s="19" t="s">
        <v>79</v>
      </c>
      <c r="Q80" s="17"/>
      <c r="T80" s="39">
        <v>19000</v>
      </c>
      <c r="U80" t="s">
        <v>169</v>
      </c>
    </row>
    <row r="81" spans="1:17">
      <c r="A81" s="8" t="s">
        <v>67</v>
      </c>
      <c r="B81" s="8" t="s">
        <v>8</v>
      </c>
      <c r="C81" s="8" t="s">
        <v>8</v>
      </c>
      <c r="D81" s="8" t="s">
        <v>78</v>
      </c>
      <c r="E81" s="8"/>
      <c r="F81" s="8">
        <v>28</v>
      </c>
      <c r="G81" s="13">
        <v>4</v>
      </c>
      <c r="H81" s="8"/>
      <c r="I81" s="8" t="s">
        <v>106</v>
      </c>
      <c r="J81" s="8" t="s">
        <v>38</v>
      </c>
      <c r="K81" s="8" t="s">
        <v>81</v>
      </c>
      <c r="L81" s="8"/>
      <c r="M81" s="8">
        <v>10</v>
      </c>
      <c r="N81" s="8">
        <v>3</v>
      </c>
      <c r="O81" s="8" t="s">
        <v>66</v>
      </c>
      <c r="P81" s="20" t="s">
        <v>80</v>
      </c>
      <c r="Q81" s="17"/>
    </row>
    <row r="82" spans="1:17">
      <c r="B82" s="8"/>
      <c r="C82" s="8"/>
      <c r="D82" s="8"/>
      <c r="E82" s="8"/>
      <c r="F82" s="8"/>
      <c r="G82" s="8"/>
      <c r="H82" s="8"/>
      <c r="L82" s="8"/>
      <c r="M82" s="8"/>
      <c r="N82" s="8"/>
      <c r="O82" s="8"/>
      <c r="P82" s="8"/>
      <c r="Q82" s="8"/>
    </row>
    <row r="83" spans="1:17" ht="45">
      <c r="A83" s="10" t="s">
        <v>25</v>
      </c>
      <c r="B83" s="12" t="s">
        <v>82</v>
      </c>
      <c r="C83" s="12" t="s">
        <v>159</v>
      </c>
      <c r="D83" s="12" t="s">
        <v>84</v>
      </c>
      <c r="E83" s="22" t="s">
        <v>17</v>
      </c>
      <c r="F83" s="22" t="s">
        <v>85</v>
      </c>
      <c r="G83" s="12"/>
      <c r="H83" s="12" t="s">
        <v>164</v>
      </c>
      <c r="I83" s="12" t="s">
        <v>163</v>
      </c>
      <c r="J83" s="12" t="s">
        <v>165</v>
      </c>
      <c r="K83" s="21"/>
      <c r="L83" s="8"/>
      <c r="M83" s="8"/>
      <c r="N83" s="8"/>
      <c r="O83" s="8"/>
      <c r="P83" s="8"/>
      <c r="Q83" s="8"/>
    </row>
    <row r="84" spans="1:17">
      <c r="A84" s="40" t="s">
        <v>68</v>
      </c>
      <c r="B84" s="40" t="s">
        <v>8</v>
      </c>
      <c r="C84" s="41">
        <v>2</v>
      </c>
      <c r="D84" s="42"/>
      <c r="E84" s="42" t="s">
        <v>83</v>
      </c>
      <c r="F84" s="43"/>
      <c r="G84" s="43"/>
      <c r="H84" s="43">
        <v>1350</v>
      </c>
      <c r="I84" s="40">
        <f>H84*(C84+D84)</f>
        <v>2700</v>
      </c>
      <c r="J84" s="40">
        <f>I84*2</f>
        <v>5400</v>
      </c>
      <c r="L84" s="3" t="s">
        <v>170</v>
      </c>
      <c r="M84" s="3"/>
      <c r="N84" s="3"/>
      <c r="O84" s="8" t="s">
        <v>171</v>
      </c>
    </row>
    <row r="85" spans="1:17">
      <c r="A85" s="8" t="s">
        <v>67</v>
      </c>
      <c r="B85" s="8" t="s">
        <v>8</v>
      </c>
      <c r="C85" s="6">
        <v>4</v>
      </c>
      <c r="D85" s="23"/>
      <c r="E85" s="5" t="s">
        <v>158</v>
      </c>
      <c r="I85" s="8">
        <f>H85*(C85+D85)</f>
        <v>0</v>
      </c>
      <c r="J85" s="8">
        <f t="shared" ref="J85:J90" si="7">I85*2</f>
        <v>0</v>
      </c>
      <c r="L85" s="5"/>
      <c r="M85" s="5"/>
      <c r="N85" s="5"/>
    </row>
    <row r="86" spans="1:17">
      <c r="A86" s="8" t="s">
        <v>0</v>
      </c>
      <c r="B86" s="6" t="s">
        <v>8</v>
      </c>
      <c r="C86" s="6">
        <v>10</v>
      </c>
      <c r="D86" s="6">
        <v>2</v>
      </c>
      <c r="E86" t="s">
        <v>86</v>
      </c>
      <c r="H86">
        <v>400</v>
      </c>
      <c r="I86" s="8">
        <f t="shared" ref="I86:I90" si="8">H86*(C86+D86)</f>
        <v>4800</v>
      </c>
      <c r="J86" s="8">
        <f t="shared" si="7"/>
        <v>9600</v>
      </c>
    </row>
    <row r="87" spans="1:17">
      <c r="A87" s="8" t="s">
        <v>7</v>
      </c>
      <c r="B87" s="6" t="s">
        <v>8</v>
      </c>
      <c r="C87" s="6">
        <v>10</v>
      </c>
      <c r="D87" s="6">
        <v>2</v>
      </c>
      <c r="E87" s="18" t="s">
        <v>86</v>
      </c>
      <c r="H87" s="18">
        <v>400</v>
      </c>
      <c r="I87" s="8">
        <f t="shared" si="8"/>
        <v>4800</v>
      </c>
      <c r="J87" s="8">
        <f t="shared" si="7"/>
        <v>9600</v>
      </c>
    </row>
    <row r="88" spans="1:17">
      <c r="A88" s="8" t="s">
        <v>59</v>
      </c>
      <c r="B88" s="6" t="s">
        <v>8</v>
      </c>
      <c r="C88" s="6">
        <v>1</v>
      </c>
      <c r="E88" t="s">
        <v>86</v>
      </c>
      <c r="H88" s="18">
        <v>400</v>
      </c>
      <c r="I88" s="8">
        <f t="shared" si="8"/>
        <v>400</v>
      </c>
      <c r="J88" s="8">
        <f t="shared" si="7"/>
        <v>800</v>
      </c>
    </row>
    <row r="89" spans="1:17">
      <c r="A89" s="8" t="s">
        <v>87</v>
      </c>
      <c r="B89" s="6" t="s">
        <v>8</v>
      </c>
      <c r="C89" s="6">
        <v>1</v>
      </c>
      <c r="E89" t="s">
        <v>112</v>
      </c>
      <c r="H89" s="18">
        <v>600</v>
      </c>
      <c r="I89" s="8">
        <f t="shared" si="8"/>
        <v>600</v>
      </c>
      <c r="J89" s="8">
        <f t="shared" si="7"/>
        <v>1200</v>
      </c>
    </row>
    <row r="90" spans="1:17">
      <c r="A90" s="8" t="s">
        <v>118</v>
      </c>
      <c r="B90" s="6" t="s">
        <v>8</v>
      </c>
      <c r="C90" s="6">
        <v>1</v>
      </c>
      <c r="E90" s="18" t="s">
        <v>86</v>
      </c>
      <c r="H90" s="18">
        <v>400</v>
      </c>
      <c r="I90" s="8">
        <f t="shared" si="8"/>
        <v>400</v>
      </c>
      <c r="J90" s="8">
        <f t="shared" si="7"/>
        <v>800</v>
      </c>
    </row>
    <row r="91" spans="1:17">
      <c r="A91" s="8"/>
      <c r="B91" s="6"/>
      <c r="C91" s="6"/>
      <c r="E91" s="18"/>
      <c r="H91" s="18"/>
      <c r="J91" s="1">
        <f>SUM(J84:J90)</f>
        <v>27400</v>
      </c>
      <c r="K91" s="38" t="s">
        <v>162</v>
      </c>
    </row>
    <row r="92" spans="1:17">
      <c r="A92" s="8"/>
      <c r="B92" s="6"/>
      <c r="C92" s="6"/>
      <c r="E92" s="18"/>
      <c r="H92" s="1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2019-03-05T20:33:59Z</dcterms:created>
  <dcterms:modified xsi:type="dcterms:W3CDTF">2019-09-18T13:13:23Z</dcterms:modified>
</cp:coreProperties>
</file>