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600" yWindow="0" windowWidth="25600" windowHeight="15520" tabRatio="500"/>
  </bookViews>
  <sheets>
    <sheet name="Sheet2" sheetId="2" r:id="rId1"/>
  </sheets>
  <definedNames>
    <definedName name="_xlnm.Print_Area" localSheetId="0">Sheet2!$A$1:$S$48</definedName>
  </definedNames>
  <calcPr calcId="140000" calcMode="manual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1" i="2" l="1"/>
  <c r="P31" i="2"/>
  <c r="L48" i="2"/>
  <c r="N42" i="2"/>
  <c r="N5" i="2"/>
  <c r="N31" i="2"/>
  <c r="N48" i="2"/>
  <c r="P48" i="2"/>
  <c r="O7" i="2"/>
  <c r="O17" i="2"/>
  <c r="O18" i="2"/>
  <c r="O19" i="2"/>
  <c r="O5" i="2"/>
  <c r="O24" i="2"/>
  <c r="O29" i="2"/>
  <c r="O30" i="2"/>
  <c r="O20" i="2"/>
  <c r="O31" i="2"/>
  <c r="O42" i="2"/>
  <c r="O48" i="2"/>
  <c r="G57" i="2"/>
  <c r="G58" i="2"/>
  <c r="G59" i="2"/>
  <c r="O46" i="2"/>
  <c r="P42" i="2"/>
  <c r="P5" i="2"/>
  <c r="L5" i="2"/>
  <c r="N14" i="2"/>
  <c r="F57" i="2"/>
  <c r="F53" i="2"/>
  <c r="F54" i="2"/>
  <c r="F55" i="2"/>
  <c r="L20" i="2"/>
  <c r="F56" i="2"/>
  <c r="F58" i="2"/>
  <c r="F59" i="2"/>
  <c r="F35" i="2"/>
  <c r="F36" i="2"/>
  <c r="F39" i="2"/>
  <c r="F40" i="2"/>
  <c r="F31" i="2"/>
  <c r="H34" i="2"/>
  <c r="H36" i="2"/>
  <c r="H37" i="2"/>
  <c r="H38" i="2"/>
  <c r="H40" i="2"/>
  <c r="H31" i="2"/>
  <c r="J34" i="2"/>
  <c r="J31" i="2"/>
  <c r="O21" i="2"/>
  <c r="O22" i="2"/>
  <c r="O23" i="2"/>
  <c r="O25" i="2"/>
  <c r="O26" i="2"/>
  <c r="O27" i="2"/>
  <c r="O28" i="2"/>
  <c r="O6" i="2"/>
  <c r="O8" i="2"/>
  <c r="O9" i="2"/>
  <c r="O10" i="2"/>
  <c r="J11" i="2"/>
  <c r="O11" i="2"/>
  <c r="O12" i="2"/>
  <c r="O13" i="2"/>
  <c r="O14" i="2"/>
  <c r="O15" i="2"/>
  <c r="O16" i="2"/>
  <c r="F45" i="2"/>
  <c r="F42" i="2"/>
  <c r="H42" i="2"/>
  <c r="J45" i="2"/>
  <c r="J42" i="2"/>
  <c r="O3" i="2"/>
  <c r="O4" i="2"/>
  <c r="N20" i="2"/>
  <c r="G56" i="2"/>
  <c r="G55" i="2"/>
  <c r="G53" i="2"/>
  <c r="G54" i="2"/>
  <c r="B53" i="2"/>
  <c r="B54" i="2"/>
  <c r="F5" i="2"/>
  <c r="B55" i="2"/>
  <c r="F20" i="2"/>
  <c r="B56" i="2"/>
  <c r="B57" i="2"/>
  <c r="B58" i="2"/>
  <c r="B59" i="2"/>
  <c r="C53" i="2"/>
  <c r="C54" i="2"/>
  <c r="H5" i="2"/>
  <c r="C55" i="2"/>
  <c r="H20" i="2"/>
  <c r="C56" i="2"/>
  <c r="C57" i="2"/>
  <c r="C58" i="2"/>
  <c r="C59" i="2"/>
  <c r="D53" i="2"/>
  <c r="D54" i="2"/>
  <c r="J5" i="2"/>
  <c r="D55" i="2"/>
  <c r="J20" i="2"/>
  <c r="D56" i="2"/>
  <c r="D57" i="2"/>
  <c r="D58" i="2"/>
  <c r="D59" i="2"/>
  <c r="H59" i="2"/>
  <c r="H56" i="2"/>
  <c r="H57" i="2"/>
  <c r="N50" i="2"/>
  <c r="F48" i="2"/>
  <c r="C6" i="2"/>
  <c r="C5" i="2"/>
  <c r="S5" i="2"/>
  <c r="J48" i="2"/>
  <c r="H48" i="2"/>
  <c r="O40" i="2"/>
  <c r="O37" i="2"/>
  <c r="H58" i="2"/>
  <c r="H55" i="2"/>
  <c r="H54" i="2"/>
  <c r="H53" i="2"/>
  <c r="R31" i="2"/>
  <c r="C31" i="2"/>
  <c r="S31" i="2"/>
  <c r="O38" i="2"/>
  <c r="O36" i="2"/>
  <c r="O35" i="2"/>
  <c r="O34" i="2"/>
  <c r="C20" i="2"/>
  <c r="S20" i="2"/>
  <c r="P20" i="2"/>
  <c r="S3" i="2"/>
  <c r="S4" i="2"/>
  <c r="S2" i="2"/>
  <c r="O39" i="2"/>
  <c r="O33" i="2"/>
  <c r="O32" i="2"/>
  <c r="O47" i="2"/>
  <c r="O45" i="2"/>
  <c r="O44" i="2"/>
  <c r="O43" i="2"/>
  <c r="C42" i="2"/>
  <c r="C48" i="2"/>
</calcChain>
</file>

<file path=xl/sharedStrings.xml><?xml version="1.0" encoding="utf-8"?>
<sst xmlns="http://schemas.openxmlformats.org/spreadsheetml/2006/main" count="108" uniqueCount="85">
  <si>
    <t>Crystals</t>
  </si>
  <si>
    <t>Photosensors</t>
  </si>
  <si>
    <t>Mechanics</t>
  </si>
  <si>
    <t>FEE</t>
  </si>
  <si>
    <t>Sub System</t>
  </si>
  <si>
    <t>k€</t>
  </si>
  <si>
    <t>%</t>
  </si>
  <si>
    <t>total</t>
  </si>
  <si>
    <t>Electronics</t>
  </si>
  <si>
    <t>grand total</t>
  </si>
  <si>
    <t>summary</t>
  </si>
  <si>
    <t xml:space="preserve">Crystal </t>
  </si>
  <si>
    <t>FEE/WFD crates</t>
  </si>
  <si>
    <t>Local CALO Cables</t>
  </si>
  <si>
    <t>WaveForm</t>
  </si>
  <si>
    <t>Pit2DS cables</t>
  </si>
  <si>
    <t>LASER</t>
  </si>
  <si>
    <t>Light Distribution</t>
  </si>
  <si>
    <t>Reference crate</t>
  </si>
  <si>
    <t>Laser+optics</t>
  </si>
  <si>
    <t>TOTAL</t>
  </si>
  <si>
    <t>Sviluppo</t>
  </si>
  <si>
    <t>HV Power Supplies</t>
  </si>
  <si>
    <t>LV supplies</t>
  </si>
  <si>
    <t>WD preprod (10%)</t>
  </si>
  <si>
    <t>WD prod (90%)</t>
  </si>
  <si>
    <t>COOLING STATION</t>
  </si>
  <si>
    <t>W/CU Shielding</t>
  </si>
  <si>
    <t>PREVISTO</t>
  </si>
  <si>
    <t>SiPM support</t>
  </si>
  <si>
    <t>FEE plate</t>
  </si>
  <si>
    <t>RadFet Boards</t>
  </si>
  <si>
    <t>CardLock</t>
  </si>
  <si>
    <t xml:space="preserve">VTRX </t>
  </si>
  <si>
    <t xml:space="preserve">Tooling </t>
  </si>
  <si>
    <t>DONE</t>
  </si>
  <si>
    <t>X-Y &amp; Tooling</t>
  </si>
  <si>
    <t>Assegnati (20+2) crates+collettori</t>
  </si>
  <si>
    <t>SAVINGS</t>
  </si>
  <si>
    <t xml:space="preserve"> Costo addizionale Nuovi Holders  + 20 da sbloccare</t>
  </si>
  <si>
    <t>CF proto</t>
  </si>
  <si>
    <t>Vascone</t>
  </si>
  <si>
    <t>PEEK-cost</t>
  </si>
  <si>
    <t>Al Supp.+fake crys+ Needle+Piedi</t>
  </si>
  <si>
    <t>Total Effettivo</t>
  </si>
  <si>
    <t xml:space="preserve"> Disk Mechanics     items (B7-B11)</t>
  </si>
  <si>
    <t>COMMENTS</t>
  </si>
  <si>
    <t xml:space="preserve">Questo e' il costo dei CARDLOCK per tutto (MB+WD) </t>
  </si>
  <si>
    <t>Insulator+Translation tools</t>
  </si>
  <si>
    <t xml:space="preserve">PEEK </t>
  </si>
  <si>
    <t>MB-Boards</t>
  </si>
  <si>
    <t>Distribution LV</t>
  </si>
  <si>
    <t>AMP-HV +MB</t>
  </si>
  <si>
    <t>Total preventivi 2016</t>
  </si>
  <si>
    <t>40 kEuro da fine 2017 --&gt;  32 kE 2018</t>
  </si>
  <si>
    <t>RAD-HARD chip V3</t>
  </si>
  <si>
    <t>Cu Radiators</t>
  </si>
  <si>
    <t>VTRX CHIPS</t>
  </si>
  <si>
    <t>ADDITIONAL REQUESTS 2018</t>
  </si>
  <si>
    <t>10  piastra, 12  collettori, 10 traso</t>
  </si>
  <si>
    <t>FEE plate 90+40=122 kE</t>
  </si>
  <si>
    <t>moved 2020</t>
  </si>
  <si>
    <t>aggiunti in preventivi 2019</t>
  </si>
  <si>
    <t>Patch Panel Board</t>
  </si>
  <si>
    <t>TDAQ fibers</t>
  </si>
  <si>
    <t>Sviluppo + 6 Boards RADT</t>
  </si>
  <si>
    <t>ADDIZIONALI 2020 Pisa: Leak Test &amp; chiller</t>
  </si>
  <si>
    <t xml:space="preserve"> Z-translation &amp; Lifting</t>
  </si>
  <si>
    <t>ADDIZIONALI 2020 LNF: G10+Cable Tray &amp; support - pipes</t>
  </si>
  <si>
    <t>Help to pay the cost of  FEE+MB rad-hard</t>
  </si>
  <si>
    <t>ADDIZIONALE PER CAVI 2019</t>
  </si>
  <si>
    <t>20 presi da PISA da WF prod, 10 da LNF mech</t>
  </si>
  <si>
    <t>Alette crate</t>
  </si>
  <si>
    <t>FEEDTHROUGH LASER</t>
  </si>
  <si>
    <t>Fibers from TDAQ</t>
  </si>
  <si>
    <t>Addizionale Feedthrough LV/HV 2020</t>
  </si>
  <si>
    <t>moved  2020</t>
  </si>
  <si>
    <t>NEW REQUEST</t>
  </si>
  <si>
    <t>Moved to 2020 FROM 2019</t>
  </si>
  <si>
    <t>RISCONTRO TOT</t>
  </si>
  <si>
    <t>RISCONTRO LAS</t>
  </si>
  <si>
    <t>Riscontro WF</t>
  </si>
  <si>
    <t>Riscontro FEE</t>
  </si>
  <si>
    <t>Riscontro Mech ..</t>
  </si>
  <si>
    <t>Manca Laser 2021 e speriamo niente altro se tutto funziona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</si>
</sst>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 ;[Red]\-0\ "/>
    <numFmt numFmtId="165" formatCode="0.00_ ;[Red]\-0.00\ "/>
    <numFmt numFmtId="166" formatCode="&quot;€&quot;#,##0.00;[Red]&quot;€&quot;#,##0.00"/>
    <numFmt numFmtId="167" formatCode="&quot;€&quot;#,##0.0;[Red]&quot;€&quot;#,##0.0"/>
  </numFmts>
  <fonts count="34" x14ac:knownFonts="1"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2"/>
      <color rgb="FFFF0000"/>
      <name val="Calibri"/>
      <scheme val="minor"/>
    </font>
    <font>
      <b/>
      <sz val="22"/>
      <color theme="1"/>
      <name val="Calibri"/>
      <scheme val="minor"/>
    </font>
    <font>
      <b/>
      <sz val="22"/>
      <color rgb="FF000090"/>
      <name val="Calibri"/>
      <scheme val="minor"/>
    </font>
    <font>
      <sz val="22"/>
      <color rgb="FF000000"/>
      <name val="Calibri"/>
      <scheme val="minor"/>
    </font>
    <font>
      <b/>
      <sz val="22"/>
      <color rgb="FF000000"/>
      <name val="Calibri"/>
      <scheme val="minor"/>
    </font>
    <font>
      <sz val="22"/>
      <color rgb="FF0000FF"/>
      <name val="Calibri"/>
      <scheme val="minor"/>
    </font>
    <font>
      <b/>
      <sz val="22"/>
      <color rgb="FF0000FF"/>
      <name val="Calibri"/>
      <scheme val="minor"/>
    </font>
    <font>
      <sz val="22"/>
      <color theme="1"/>
      <name val="Calibri"/>
      <scheme val="minor"/>
    </font>
    <font>
      <b/>
      <i/>
      <sz val="22"/>
      <color theme="1"/>
      <name val="Calibri"/>
      <scheme val="minor"/>
    </font>
    <font>
      <sz val="8"/>
      <name val="Calibri"/>
      <family val="2"/>
      <scheme val="minor"/>
    </font>
    <font>
      <sz val="26"/>
      <color rgb="FF000000"/>
      <name val="Calibri"/>
      <scheme val="minor"/>
    </font>
    <font>
      <b/>
      <sz val="26"/>
      <color rgb="FF000090"/>
      <name val="Calibri"/>
      <scheme val="minor"/>
    </font>
    <font>
      <sz val="26"/>
      <color rgb="FF000090"/>
      <name val="Calibri"/>
      <scheme val="minor"/>
    </font>
    <font>
      <b/>
      <sz val="26"/>
      <color rgb="FF000000"/>
      <name val="Calibri"/>
      <scheme val="minor"/>
    </font>
    <font>
      <b/>
      <sz val="26"/>
      <color theme="1"/>
      <name val="Calibri"/>
      <scheme val="minor"/>
    </font>
    <font>
      <sz val="26"/>
      <color rgb="FF0000FF"/>
      <name val="Calibri"/>
      <scheme val="minor"/>
    </font>
    <font>
      <b/>
      <i/>
      <sz val="26"/>
      <color rgb="FFFF0000"/>
      <name val="Calibri"/>
      <scheme val="minor"/>
    </font>
    <font>
      <b/>
      <i/>
      <sz val="26"/>
      <color theme="1"/>
      <name val="Calibri"/>
      <scheme val="minor"/>
    </font>
    <font>
      <sz val="26"/>
      <color theme="1"/>
      <name val="Calibri"/>
      <scheme val="minor"/>
    </font>
    <font>
      <b/>
      <sz val="26"/>
      <color rgb="FFFF0000"/>
      <name val="Calibri"/>
      <scheme val="minor"/>
    </font>
    <font>
      <b/>
      <sz val="26"/>
      <color rgb="FF0000FF"/>
      <name val="Calibri"/>
      <scheme val="minor"/>
    </font>
    <font>
      <b/>
      <i/>
      <sz val="26"/>
      <color rgb="FF0000FF"/>
      <name val="Calibri"/>
      <scheme val="minor"/>
    </font>
    <font>
      <b/>
      <i/>
      <sz val="26"/>
      <color rgb="FF000090"/>
      <name val="Calibri"/>
      <scheme val="minor"/>
    </font>
    <font>
      <b/>
      <i/>
      <sz val="26"/>
      <color rgb="FF000000"/>
      <name val="Calibri"/>
      <scheme val="minor"/>
    </font>
    <font>
      <b/>
      <i/>
      <sz val="26"/>
      <color rgb="FF3366FF"/>
      <name val="Calibri"/>
      <scheme val="minor"/>
    </font>
    <font>
      <b/>
      <i/>
      <sz val="26"/>
      <color theme="3" tint="0.39997558519241921"/>
      <name val="Calibri"/>
      <scheme val="minor"/>
    </font>
    <font>
      <b/>
      <sz val="26"/>
      <color theme="3"/>
      <name val="Calibri"/>
      <scheme val="minor"/>
    </font>
    <font>
      <b/>
      <sz val="26"/>
      <color rgb="FFFF6600"/>
      <name val="Calibri"/>
      <scheme val="minor"/>
    </font>
    <font>
      <sz val="26"/>
      <color rgb="FFFF6600"/>
      <name val="Calibri"/>
      <scheme val="minor"/>
    </font>
    <font>
      <b/>
      <i/>
      <sz val="26"/>
      <color rgb="FFFF6600"/>
      <name val="Calibri"/>
      <scheme val="minor"/>
    </font>
    <font>
      <b/>
      <sz val="24"/>
      <color theme="1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EAE89"/>
        <bgColor indexed="64"/>
      </patternFill>
    </fill>
    <fill>
      <patternFill patternType="solid">
        <fgColor rgb="FFFEAE89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rgb="FF000000"/>
      </patternFill>
    </fill>
  </fills>
  <borders count="7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4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76">
    <xf numFmtId="0" fontId="0" fillId="0" borderId="0" xfId="0"/>
    <xf numFmtId="0" fontId="10" fillId="0" borderId="0" xfId="0" applyFont="1"/>
    <xf numFmtId="0" fontId="4" fillId="0" borderId="0" xfId="0" applyFont="1"/>
    <xf numFmtId="164" fontId="10" fillId="0" borderId="0" xfId="0" applyNumberFormat="1" applyFont="1"/>
    <xf numFmtId="0" fontId="10" fillId="0" borderId="65" xfId="0" applyFont="1" applyBorder="1"/>
    <xf numFmtId="0" fontId="10" fillId="0" borderId="66" xfId="0" applyFont="1" applyBorder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164" fontId="5" fillId="0" borderId="68" xfId="0" applyNumberFormat="1" applyFont="1" applyFill="1" applyBorder="1" applyAlignment="1">
      <alignment horizontal="center" vertical="center" wrapText="1"/>
    </xf>
    <xf numFmtId="164" fontId="5" fillId="9" borderId="68" xfId="0" applyNumberFormat="1" applyFont="1" applyFill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4" fillId="0" borderId="68" xfId="0" applyNumberFormat="1" applyFont="1" applyBorder="1" applyAlignment="1">
      <alignment horizontal="center" vertical="center" wrapText="1"/>
    </xf>
    <xf numFmtId="164" fontId="4" fillId="7" borderId="72" xfId="0" applyNumberFormat="1" applyFont="1" applyFill="1" applyBorder="1" applyAlignment="1">
      <alignment horizontal="center" vertical="center"/>
    </xf>
    <xf numFmtId="164" fontId="6" fillId="0" borderId="73" xfId="0" applyNumberFormat="1" applyFont="1" applyBorder="1" applyAlignment="1">
      <alignment horizontal="center" vertical="center"/>
    </xf>
    <xf numFmtId="164" fontId="6" fillId="0" borderId="74" xfId="0" applyNumberFormat="1" applyFont="1" applyBorder="1" applyAlignment="1">
      <alignment horizontal="center" vertical="center"/>
    </xf>
    <xf numFmtId="164" fontId="8" fillId="0" borderId="75" xfId="0" applyNumberFormat="1" applyFont="1" applyBorder="1" applyAlignment="1">
      <alignment horizontal="center" vertical="center"/>
    </xf>
    <xf numFmtId="164" fontId="10" fillId="0" borderId="73" xfId="0" applyNumberFormat="1" applyFont="1" applyBorder="1" applyAlignment="1">
      <alignment horizontal="center" vertical="center"/>
    </xf>
    <xf numFmtId="164" fontId="8" fillId="0" borderId="76" xfId="0" applyNumberFormat="1" applyFont="1" applyBorder="1" applyAlignment="1">
      <alignment horizontal="center" vertical="center"/>
    </xf>
    <xf numFmtId="164" fontId="7" fillId="0" borderId="73" xfId="0" applyNumberFormat="1" applyFont="1" applyBorder="1" applyAlignment="1">
      <alignment horizontal="center" vertical="center"/>
    </xf>
    <xf numFmtId="164" fontId="9" fillId="0" borderId="76" xfId="0" applyNumberFormat="1" applyFont="1" applyBorder="1" applyAlignment="1">
      <alignment horizontal="center" vertical="center"/>
    </xf>
    <xf numFmtId="164" fontId="6" fillId="0" borderId="77" xfId="0" applyNumberFormat="1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11" fillId="0" borderId="34" xfId="0" applyFont="1" applyFill="1" applyBorder="1"/>
    <xf numFmtId="0" fontId="10" fillId="0" borderId="0" xfId="0" applyFont="1" applyFill="1"/>
    <xf numFmtId="0" fontId="10" fillId="0" borderId="14" xfId="0" applyFont="1" applyBorder="1"/>
    <xf numFmtId="0" fontId="3" fillId="0" borderId="0" xfId="0" applyFont="1"/>
    <xf numFmtId="0" fontId="4" fillId="0" borderId="0" xfId="0" applyFont="1" applyFill="1"/>
    <xf numFmtId="0" fontId="10" fillId="0" borderId="34" xfId="0" applyFont="1" applyBorder="1"/>
    <xf numFmtId="165" fontId="10" fillId="0" borderId="0" xfId="0" applyNumberFormat="1" applyFont="1"/>
    <xf numFmtId="0" fontId="4" fillId="0" borderId="15" xfId="0" applyFont="1" applyBorder="1"/>
    <xf numFmtId="0" fontId="7" fillId="0" borderId="15" xfId="0" applyFont="1" applyBorder="1"/>
    <xf numFmtId="0" fontId="4" fillId="3" borderId="15" xfId="0" applyFont="1" applyFill="1" applyBorder="1"/>
    <xf numFmtId="164" fontId="14" fillId="0" borderId="18" xfId="0" applyNumberFormat="1" applyFont="1" applyBorder="1" applyAlignment="1">
      <alignment horizontal="center" vertical="center"/>
    </xf>
    <xf numFmtId="164" fontId="19" fillId="0" borderId="13" xfId="0" applyNumberFormat="1" applyFont="1" applyFill="1" applyBorder="1" applyAlignment="1">
      <alignment horizontal="center" vertical="center"/>
    </xf>
    <xf numFmtId="164" fontId="13" fillId="0" borderId="35" xfId="0" applyNumberFormat="1" applyFont="1" applyBorder="1" applyAlignment="1">
      <alignment horizontal="center" vertical="center"/>
    </xf>
    <xf numFmtId="164" fontId="13" fillId="0" borderId="45" xfId="0" applyNumberFormat="1" applyFont="1" applyBorder="1" applyAlignment="1">
      <alignment horizontal="center" vertical="center"/>
    </xf>
    <xf numFmtId="164" fontId="14" fillId="0" borderId="36" xfId="0" applyNumberFormat="1" applyFont="1" applyBorder="1" applyAlignment="1">
      <alignment horizontal="center" vertical="center"/>
    </xf>
    <xf numFmtId="164" fontId="16" fillId="0" borderId="35" xfId="0" applyNumberFormat="1" applyFont="1" applyBorder="1" applyAlignment="1">
      <alignment horizontal="center" vertical="center"/>
    </xf>
    <xf numFmtId="164" fontId="18" fillId="0" borderId="36" xfId="0" applyNumberFormat="1" applyFont="1" applyBorder="1" applyAlignment="1">
      <alignment horizontal="center" vertical="center"/>
    </xf>
    <xf numFmtId="164" fontId="20" fillId="0" borderId="13" xfId="0" applyNumberFormat="1" applyFont="1" applyFill="1" applyBorder="1" applyAlignment="1">
      <alignment horizontal="center" vertical="center"/>
    </xf>
    <xf numFmtId="164" fontId="14" fillId="0" borderId="35" xfId="0" applyNumberFormat="1" applyFont="1" applyBorder="1" applyAlignment="1">
      <alignment horizontal="center" vertical="center"/>
    </xf>
    <xf numFmtId="164" fontId="14" fillId="0" borderId="17" xfId="0" applyNumberFormat="1" applyFont="1" applyBorder="1" applyAlignment="1">
      <alignment horizontal="center" vertical="center"/>
    </xf>
    <xf numFmtId="164" fontId="21" fillId="0" borderId="35" xfId="0" applyNumberFormat="1" applyFont="1" applyBorder="1" applyAlignment="1">
      <alignment horizontal="center" vertical="center"/>
    </xf>
    <xf numFmtId="164" fontId="18" fillId="0" borderId="37" xfId="0" applyNumberFormat="1" applyFont="1" applyBorder="1" applyAlignment="1">
      <alignment horizontal="center" vertical="center"/>
    </xf>
    <xf numFmtId="164" fontId="13" fillId="0" borderId="49" xfId="0" applyNumberFormat="1" applyFont="1" applyBorder="1" applyAlignment="1">
      <alignment horizontal="center" vertical="center"/>
    </xf>
    <xf numFmtId="164" fontId="23" fillId="0" borderId="37" xfId="0" applyNumberFormat="1" applyFont="1" applyBorder="1" applyAlignment="1">
      <alignment horizontal="center" vertical="center"/>
    </xf>
    <xf numFmtId="164" fontId="14" fillId="0" borderId="37" xfId="0" applyNumberFormat="1" applyFont="1" applyBorder="1" applyAlignment="1">
      <alignment horizontal="center" vertical="center"/>
    </xf>
    <xf numFmtId="164" fontId="22" fillId="0" borderId="36" xfId="0" applyNumberFormat="1" applyFont="1" applyBorder="1" applyAlignment="1">
      <alignment horizontal="center" vertical="center"/>
    </xf>
    <xf numFmtId="0" fontId="3" fillId="10" borderId="0" xfId="0" applyFont="1" applyFill="1" applyBorder="1" applyAlignment="1">
      <alignment horizontal="center" vertical="center"/>
    </xf>
    <xf numFmtId="164" fontId="25" fillId="0" borderId="13" xfId="0" applyNumberFormat="1" applyFont="1" applyFill="1" applyBorder="1" applyAlignment="1">
      <alignment horizontal="center" vertical="center"/>
    </xf>
    <xf numFmtId="164" fontId="14" fillId="0" borderId="44" xfId="0" applyNumberFormat="1" applyFont="1" applyBorder="1" applyAlignment="1">
      <alignment horizontal="center" vertical="center"/>
    </xf>
    <xf numFmtId="164" fontId="14" fillId="0" borderId="45" xfId="0" applyNumberFormat="1" applyFont="1" applyBorder="1" applyAlignment="1">
      <alignment horizontal="center" vertical="center"/>
    </xf>
    <xf numFmtId="164" fontId="20" fillId="7" borderId="60" xfId="0" applyNumberFormat="1" applyFont="1" applyFill="1" applyBorder="1" applyAlignment="1">
      <alignment horizontal="center"/>
    </xf>
    <xf numFmtId="164" fontId="20" fillId="4" borderId="61" xfId="0" applyNumberFormat="1" applyFont="1" applyFill="1" applyBorder="1"/>
    <xf numFmtId="164" fontId="19" fillId="4" borderId="60" xfId="0" applyNumberFormat="1" applyFont="1" applyFill="1" applyBorder="1"/>
    <xf numFmtId="164" fontId="20" fillId="4" borderId="63" xfId="0" applyNumberFormat="1" applyFont="1" applyFill="1" applyBorder="1"/>
    <xf numFmtId="164" fontId="22" fillId="7" borderId="16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 wrapText="1"/>
    </xf>
    <xf numFmtId="164" fontId="17" fillId="7" borderId="19" xfId="0" applyNumberFormat="1" applyFont="1" applyFill="1" applyBorder="1" applyAlignment="1">
      <alignment horizontal="center" vertical="center"/>
    </xf>
    <xf numFmtId="164" fontId="14" fillId="4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17" fillId="7" borderId="16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64" fontId="20" fillId="7" borderId="9" xfId="0" applyNumberFormat="1" applyFont="1" applyFill="1" applyBorder="1" applyAlignment="1">
      <alignment horizontal="center"/>
    </xf>
    <xf numFmtId="164" fontId="20" fillId="4" borderId="10" xfId="0" applyNumberFormat="1" applyFont="1" applyFill="1" applyBorder="1"/>
    <xf numFmtId="164" fontId="20" fillId="4" borderId="43" xfId="0" applyNumberFormat="1" applyFont="1" applyFill="1" applyBorder="1"/>
    <xf numFmtId="164" fontId="20" fillId="4" borderId="11" xfId="0" applyNumberFormat="1" applyFont="1" applyFill="1" applyBorder="1"/>
    <xf numFmtId="164" fontId="20" fillId="4" borderId="12" xfId="0" applyNumberFormat="1" applyFont="1" applyFill="1" applyBorder="1"/>
    <xf numFmtId="164" fontId="26" fillId="8" borderId="52" xfId="0" applyNumberFormat="1" applyFont="1" applyFill="1" applyBorder="1" applyAlignment="1">
      <alignment horizontal="center"/>
    </xf>
    <xf numFmtId="164" fontId="20" fillId="4" borderId="53" xfId="0" applyNumberFormat="1" applyFont="1" applyFill="1" applyBorder="1"/>
    <xf numFmtId="164" fontId="20" fillId="4" borderId="54" xfId="0" applyNumberFormat="1" applyFont="1" applyFill="1" applyBorder="1"/>
    <xf numFmtId="164" fontId="20" fillId="4" borderId="52" xfId="0" applyNumberFormat="1" applyFont="1" applyFill="1" applyBorder="1"/>
    <xf numFmtId="164" fontId="20" fillId="4" borderId="55" xfId="0" applyNumberFormat="1" applyFont="1" applyFill="1" applyBorder="1"/>
    <xf numFmtId="1" fontId="21" fillId="0" borderId="0" xfId="0" applyNumberFormat="1" applyFont="1"/>
    <xf numFmtId="1" fontId="17" fillId="0" borderId="0" xfId="0" applyNumberFormat="1" applyFont="1" applyAlignment="1">
      <alignment horizontal="center" wrapText="1"/>
    </xf>
    <xf numFmtId="1" fontId="17" fillId="0" borderId="1" xfId="0" applyNumberFormat="1" applyFont="1" applyBorder="1"/>
    <xf numFmtId="1" fontId="17" fillId="0" borderId="42" xfId="0" applyNumberFormat="1" applyFont="1" applyBorder="1"/>
    <xf numFmtId="1" fontId="17" fillId="0" borderId="2" xfId="0" applyNumberFormat="1" applyFont="1" applyBorder="1"/>
    <xf numFmtId="0" fontId="17" fillId="0" borderId="0" xfId="0" applyFont="1"/>
    <xf numFmtId="0" fontId="17" fillId="0" borderId="0" xfId="0" applyNumberFormat="1" applyFont="1" applyAlignment="1">
      <alignment horizontal="right"/>
    </xf>
    <xf numFmtId="0" fontId="17" fillId="0" borderId="4" xfId="0" applyNumberFormat="1" applyFont="1" applyBorder="1" applyAlignment="1">
      <alignment horizontal="center"/>
    </xf>
    <xf numFmtId="0" fontId="17" fillId="0" borderId="0" xfId="0" applyNumberFormat="1" applyFont="1" applyBorder="1" applyAlignment="1">
      <alignment horizontal="center"/>
    </xf>
    <xf numFmtId="0" fontId="17" fillId="0" borderId="5" xfId="0" applyNumberFormat="1" applyFont="1" applyBorder="1" applyAlignment="1">
      <alignment horizontal="center"/>
    </xf>
    <xf numFmtId="0" fontId="20" fillId="4" borderId="7" xfId="0" applyFont="1" applyFill="1" applyBorder="1"/>
    <xf numFmtId="0" fontId="20" fillId="4" borderId="50" xfId="0" applyFont="1" applyFill="1" applyBorder="1"/>
    <xf numFmtId="0" fontId="20" fillId="4" borderId="58" xfId="0" applyFont="1" applyFill="1" applyBorder="1"/>
    <xf numFmtId="0" fontId="21" fillId="0" borderId="67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 wrapText="1"/>
    </xf>
    <xf numFmtId="0" fontId="21" fillId="0" borderId="69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/>
    </xf>
    <xf numFmtId="0" fontId="20" fillId="4" borderId="34" xfId="0" applyFont="1" applyFill="1" applyBorder="1"/>
    <xf numFmtId="164" fontId="20" fillId="7" borderId="19" xfId="0" applyNumberFormat="1" applyFont="1" applyFill="1" applyBorder="1" applyAlignment="1">
      <alignment horizontal="center"/>
    </xf>
    <xf numFmtId="164" fontId="20" fillId="4" borderId="35" xfId="0" applyNumberFormat="1" applyFont="1" applyFill="1" applyBorder="1"/>
    <xf numFmtId="164" fontId="19" fillId="4" borderId="36" xfId="0" applyNumberFormat="1" applyFont="1" applyFill="1" applyBorder="1"/>
    <xf numFmtId="164" fontId="20" fillId="4" borderId="49" xfId="0" applyNumberFormat="1" applyFont="1" applyFill="1" applyBorder="1"/>
    <xf numFmtId="0" fontId="20" fillId="0" borderId="34" xfId="0" applyFont="1" applyFill="1" applyBorder="1"/>
    <xf numFmtId="164" fontId="13" fillId="0" borderId="17" xfId="0" applyNumberFormat="1" applyFont="1" applyBorder="1"/>
    <xf numFmtId="164" fontId="25" fillId="0" borderId="36" xfId="0" applyNumberFormat="1" applyFont="1" applyFill="1" applyBorder="1"/>
    <xf numFmtId="164" fontId="25" fillId="0" borderId="35" xfId="0" applyNumberFormat="1" applyFont="1" applyFill="1" applyBorder="1"/>
    <xf numFmtId="164" fontId="26" fillId="0" borderId="35" xfId="0" applyNumberFormat="1" applyFont="1" applyBorder="1"/>
    <xf numFmtId="0" fontId="21" fillId="0" borderId="14" xfId="0" applyFont="1" applyBorder="1"/>
    <xf numFmtId="164" fontId="17" fillId="7" borderId="16" xfId="0" applyNumberFormat="1" applyFont="1" applyFill="1" applyBorder="1" applyAlignment="1">
      <alignment horizontal="center"/>
    </xf>
    <xf numFmtId="164" fontId="13" fillId="0" borderId="35" xfId="0" applyNumberFormat="1" applyFont="1" applyBorder="1"/>
    <xf numFmtId="164" fontId="15" fillId="0" borderId="35" xfId="0" applyNumberFormat="1" applyFont="1" applyBorder="1"/>
    <xf numFmtId="164" fontId="15" fillId="0" borderId="18" xfId="0" applyNumberFormat="1" applyFont="1" applyBorder="1"/>
    <xf numFmtId="164" fontId="22" fillId="0" borderId="18" xfId="0" applyNumberFormat="1" applyFont="1" applyBorder="1"/>
    <xf numFmtId="0" fontId="21" fillId="0" borderId="26" xfId="0" applyFont="1" applyBorder="1"/>
    <xf numFmtId="164" fontId="17" fillId="7" borderId="28" xfId="0" applyNumberFormat="1" applyFont="1" applyFill="1" applyBorder="1" applyAlignment="1">
      <alignment horizontal="center"/>
    </xf>
    <xf numFmtId="164" fontId="15" fillId="0" borderId="29" xfId="0" applyNumberFormat="1" applyFont="1" applyBorder="1"/>
    <xf numFmtId="164" fontId="22" fillId="0" borderId="29" xfId="0" applyNumberFormat="1" applyFont="1" applyBorder="1"/>
    <xf numFmtId="164" fontId="13" fillId="0" borderId="39" xfId="0" applyNumberFormat="1" applyFont="1" applyBorder="1"/>
    <xf numFmtId="0" fontId="21" fillId="0" borderId="20" xfId="0" applyFont="1" applyBorder="1"/>
    <xf numFmtId="164" fontId="17" fillId="7" borderId="24" xfId="0" applyNumberFormat="1" applyFont="1" applyFill="1" applyBorder="1" applyAlignment="1">
      <alignment horizontal="center"/>
    </xf>
    <xf numFmtId="164" fontId="15" fillId="0" borderId="41" xfId="0" applyNumberFormat="1" applyFont="1" applyBorder="1"/>
    <xf numFmtId="164" fontId="15" fillId="0" borderId="21" xfId="0" applyNumberFormat="1" applyFont="1" applyBorder="1"/>
    <xf numFmtId="164" fontId="13" fillId="0" borderId="41" xfId="0" applyNumberFormat="1" applyFont="1" applyBorder="1"/>
    <xf numFmtId="164" fontId="15" fillId="0" borderId="17" xfId="0" applyNumberFormat="1" applyFont="1" applyBorder="1"/>
    <xf numFmtId="164" fontId="15" fillId="0" borderId="45" xfId="0" applyNumberFormat="1" applyFont="1" applyBorder="1"/>
    <xf numFmtId="164" fontId="25" fillId="0" borderId="35" xfId="0" applyNumberFormat="1" applyFont="1" applyBorder="1"/>
    <xf numFmtId="164" fontId="14" fillId="0" borderId="18" xfId="0" applyNumberFormat="1" applyFont="1" applyBorder="1"/>
    <xf numFmtId="164" fontId="15" fillId="0" borderId="25" xfId="0" applyNumberFormat="1" applyFont="1" applyBorder="1"/>
    <xf numFmtId="164" fontId="19" fillId="0" borderId="36" xfId="0" applyNumberFormat="1" applyFont="1" applyFill="1" applyBorder="1"/>
    <xf numFmtId="164" fontId="22" fillId="0" borderId="21" xfId="0" applyNumberFormat="1" applyFont="1" applyBorder="1"/>
    <xf numFmtId="0" fontId="4" fillId="0" borderId="0" xfId="0" applyFont="1" applyFill="1" applyAlignment="1">
      <alignment horizontal="center" wrapText="1"/>
    </xf>
    <xf numFmtId="0" fontId="20" fillId="4" borderId="7" xfId="0" applyFont="1" applyFill="1" applyBorder="1" applyAlignment="1">
      <alignment horizontal="center" vertical="center"/>
    </xf>
    <xf numFmtId="0" fontId="26" fillId="5" borderId="8" xfId="0" applyFont="1" applyFill="1" applyBorder="1" applyAlignment="1">
      <alignment horizontal="center" vertical="center"/>
    </xf>
    <xf numFmtId="164" fontId="20" fillId="7" borderId="9" xfId="0" applyNumberFormat="1" applyFont="1" applyFill="1" applyBorder="1" applyAlignment="1">
      <alignment horizontal="center" vertical="center"/>
    </xf>
    <xf numFmtId="164" fontId="20" fillId="4" borderId="10" xfId="0" applyNumberFormat="1" applyFont="1" applyFill="1" applyBorder="1" applyAlignment="1">
      <alignment horizontal="center" vertical="center"/>
    </xf>
    <xf numFmtId="164" fontId="19" fillId="4" borderId="11" xfId="0" applyNumberFormat="1" applyFont="1" applyFill="1" applyBorder="1" applyAlignment="1">
      <alignment horizontal="center" vertical="center"/>
    </xf>
    <xf numFmtId="164" fontId="20" fillId="4" borderId="12" xfId="0" applyNumberFormat="1" applyFont="1" applyFill="1" applyBorder="1" applyAlignment="1">
      <alignment horizontal="center" vertical="center"/>
    </xf>
    <xf numFmtId="164" fontId="19" fillId="2" borderId="13" xfId="0" applyNumberFormat="1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wrapText="1"/>
    </xf>
    <xf numFmtId="164" fontId="17" fillId="4" borderId="0" xfId="0" applyNumberFormat="1" applyFont="1" applyFill="1" applyAlignment="1">
      <alignment horizontal="center"/>
    </xf>
    <xf numFmtId="164" fontId="17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164" fontId="22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0" fillId="4" borderId="8" xfId="0" applyFont="1" applyFill="1" applyBorder="1" applyAlignment="1">
      <alignment horizontal="center" vertical="center"/>
    </xf>
    <xf numFmtId="0" fontId="20" fillId="4" borderId="51" xfId="0" applyFont="1" applyFill="1" applyBorder="1" applyAlignment="1">
      <alignment horizontal="center" vertical="center"/>
    </xf>
    <xf numFmtId="0" fontId="20" fillId="4" borderId="59" xfId="0" applyFont="1" applyFill="1" applyBorder="1" applyAlignment="1">
      <alignment horizontal="center" vertical="center"/>
    </xf>
    <xf numFmtId="0" fontId="26" fillId="5" borderId="40" xfId="0" applyFont="1" applyFill="1" applyBorder="1" applyAlignment="1">
      <alignment horizontal="center" vertical="center"/>
    </xf>
    <xf numFmtId="0" fontId="26" fillId="0" borderId="40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1" fontId="17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165" fontId="17" fillId="0" borderId="27" xfId="0" applyNumberFormat="1" applyFont="1" applyBorder="1" applyAlignment="1">
      <alignment horizontal="center" vertical="center"/>
    </xf>
    <xf numFmtId="0" fontId="19" fillId="4" borderId="31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167" fontId="17" fillId="0" borderId="15" xfId="0" applyNumberFormat="1" applyFont="1" applyBorder="1" applyAlignment="1">
      <alignment horizontal="center" vertical="center"/>
    </xf>
    <xf numFmtId="167" fontId="16" fillId="0" borderId="15" xfId="0" applyNumberFormat="1" applyFont="1" applyBorder="1" applyAlignment="1">
      <alignment horizontal="center" vertical="center"/>
    </xf>
    <xf numFmtId="164" fontId="16" fillId="0" borderId="17" xfId="0" applyNumberFormat="1" applyFont="1" applyBorder="1"/>
    <xf numFmtId="164" fontId="16" fillId="0" borderId="35" xfId="0" applyNumberFormat="1" applyFont="1" applyBorder="1"/>
    <xf numFmtId="164" fontId="16" fillId="0" borderId="41" xfId="0" applyNumberFormat="1" applyFont="1" applyBorder="1"/>
    <xf numFmtId="164" fontId="16" fillId="0" borderId="39" xfId="0" applyNumberFormat="1" applyFont="1" applyBorder="1"/>
    <xf numFmtId="164" fontId="22" fillId="0" borderId="36" xfId="0" applyNumberFormat="1" applyFont="1" applyBorder="1"/>
    <xf numFmtId="164" fontId="17" fillId="7" borderId="19" xfId="0" applyNumberFormat="1" applyFont="1" applyFill="1" applyBorder="1" applyAlignment="1">
      <alignment horizontal="center"/>
    </xf>
    <xf numFmtId="164" fontId="24" fillId="4" borderId="11" xfId="0" applyNumberFormat="1" applyFont="1" applyFill="1" applyBorder="1"/>
    <xf numFmtId="164" fontId="19" fillId="7" borderId="32" xfId="0" applyNumberFormat="1" applyFont="1" applyFill="1" applyBorder="1" applyAlignment="1">
      <alignment horizontal="center"/>
    </xf>
    <xf numFmtId="2" fontId="19" fillId="4" borderId="30" xfId="0" applyNumberFormat="1" applyFont="1" applyFill="1" applyBorder="1"/>
    <xf numFmtId="2" fontId="19" fillId="4" borderId="47" xfId="0" applyNumberFormat="1" applyFont="1" applyFill="1" applyBorder="1"/>
    <xf numFmtId="164" fontId="19" fillId="4" borderId="32" xfId="0" applyNumberFormat="1" applyFont="1" applyFill="1" applyBorder="1"/>
    <xf numFmtId="2" fontId="19" fillId="4" borderId="33" xfId="0" applyNumberFormat="1" applyFont="1" applyFill="1" applyBorder="1"/>
    <xf numFmtId="1" fontId="10" fillId="0" borderId="0" xfId="0" applyNumberFormat="1" applyFont="1" applyAlignment="1">
      <alignment horizontal="center"/>
    </xf>
    <xf numFmtId="0" fontId="4" fillId="4" borderId="0" xfId="0" applyFont="1" applyFill="1" applyAlignment="1">
      <alignment horizontal="center"/>
    </xf>
    <xf numFmtId="164" fontId="17" fillId="0" borderId="65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5" fontId="10" fillId="0" borderId="0" xfId="0" applyNumberFormat="1" applyFont="1" applyAlignment="1">
      <alignment horizontal="center"/>
    </xf>
    <xf numFmtId="1" fontId="22" fillId="0" borderId="3" xfId="0" applyNumberFormat="1" applyFont="1" applyFill="1" applyBorder="1" applyAlignment="1">
      <alignment horizontal="center" vertical="center" wrapText="1"/>
    </xf>
    <xf numFmtId="0" fontId="22" fillId="0" borderId="6" xfId="0" applyNumberFormat="1" applyFont="1" applyFill="1" applyBorder="1" applyAlignment="1">
      <alignment horizontal="center" vertical="center"/>
    </xf>
    <xf numFmtId="164" fontId="20" fillId="2" borderId="13" xfId="0" applyNumberFormat="1" applyFont="1" applyFill="1" applyBorder="1" applyAlignment="1">
      <alignment horizontal="center" vertical="center"/>
    </xf>
    <xf numFmtId="164" fontId="20" fillId="2" borderId="56" xfId="0" applyNumberFormat="1" applyFont="1" applyFill="1" applyBorder="1" applyAlignment="1">
      <alignment horizontal="center" vertical="center"/>
    </xf>
    <xf numFmtId="164" fontId="19" fillId="2" borderId="64" xfId="0" applyNumberFormat="1" applyFont="1" applyFill="1" applyBorder="1" applyAlignment="1">
      <alignment horizontal="center" vertical="center"/>
    </xf>
    <xf numFmtId="164" fontId="19" fillId="2" borderId="57" xfId="0" applyNumberFormat="1" applyFont="1" applyFill="1" applyBorder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25" fillId="4" borderId="10" xfId="0" applyNumberFormat="1" applyFont="1" applyFill="1" applyBorder="1" applyAlignment="1">
      <alignment horizontal="center" vertical="center"/>
    </xf>
    <xf numFmtId="164" fontId="25" fillId="4" borderId="43" xfId="0" applyNumberFormat="1" applyFont="1" applyFill="1" applyBorder="1" applyAlignment="1">
      <alignment horizontal="center" vertical="center"/>
    </xf>
    <xf numFmtId="164" fontId="20" fillId="0" borderId="19" xfId="0" applyNumberFormat="1" applyFont="1" applyFill="1" applyBorder="1" applyAlignment="1">
      <alignment horizontal="center"/>
    </xf>
    <xf numFmtId="164" fontId="16" fillId="0" borderId="35" xfId="0" applyNumberFormat="1" applyFont="1" applyFill="1" applyBorder="1"/>
    <xf numFmtId="164" fontId="3" fillId="0" borderId="0" xfId="0" applyNumberFormat="1" applyFont="1" applyAlignment="1">
      <alignment horizontal="center"/>
    </xf>
    <xf numFmtId="165" fontId="21" fillId="0" borderId="26" xfId="0" applyNumberFormat="1" applyFont="1" applyBorder="1"/>
    <xf numFmtId="0" fontId="19" fillId="4" borderId="30" xfId="0" applyFont="1" applyFill="1" applyBorder="1"/>
    <xf numFmtId="164" fontId="19" fillId="6" borderId="13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wrapText="1"/>
    </xf>
    <xf numFmtId="164" fontId="10" fillId="0" borderId="0" xfId="0" applyNumberFormat="1" applyFont="1" applyAlignment="1">
      <alignment horizontal="center"/>
    </xf>
    <xf numFmtId="167" fontId="17" fillId="0" borderId="15" xfId="0" applyNumberFormat="1" applyFont="1" applyBorder="1"/>
    <xf numFmtId="166" fontId="17" fillId="0" borderId="15" xfId="0" applyNumberFormat="1" applyFont="1" applyBorder="1"/>
    <xf numFmtId="164" fontId="16" fillId="0" borderId="40" xfId="0" applyNumberFormat="1" applyFont="1" applyBorder="1"/>
    <xf numFmtId="166" fontId="17" fillId="0" borderId="0" xfId="0" applyNumberFormat="1" applyFont="1"/>
    <xf numFmtId="167" fontId="16" fillId="0" borderId="38" xfId="0" applyNumberFormat="1" applyFont="1" applyBorder="1"/>
    <xf numFmtId="166" fontId="16" fillId="0" borderId="38" xfId="0" applyNumberFormat="1" applyFont="1" applyBorder="1"/>
    <xf numFmtId="164" fontId="16" fillId="0" borderId="48" xfId="0" applyNumberFormat="1" applyFont="1" applyBorder="1"/>
    <xf numFmtId="0" fontId="7" fillId="11" borderId="40" xfId="0" applyFont="1" applyFill="1" applyBorder="1"/>
    <xf numFmtId="0" fontId="4" fillId="3" borderId="0" xfId="0" applyFont="1" applyFill="1" applyAlignment="1">
      <alignment horizontal="center" vertical="center"/>
    </xf>
    <xf numFmtId="164" fontId="25" fillId="4" borderId="10" xfId="0" applyNumberFormat="1" applyFont="1" applyFill="1" applyBorder="1"/>
    <xf numFmtId="164" fontId="25" fillId="4" borderId="43" xfId="0" applyNumberFormat="1" applyFont="1" applyFill="1" applyBorder="1"/>
    <xf numFmtId="164" fontId="27" fillId="4" borderId="61" xfId="0" applyNumberFormat="1" applyFont="1" applyFill="1" applyBorder="1"/>
    <xf numFmtId="164" fontId="27" fillId="4" borderId="62" xfId="0" applyNumberFormat="1" applyFont="1" applyFill="1" applyBorder="1"/>
    <xf numFmtId="164" fontId="27" fillId="4" borderId="60" xfId="0" applyNumberFormat="1" applyFont="1" applyFill="1" applyBorder="1"/>
    <xf numFmtId="164" fontId="28" fillId="4" borderId="35" xfId="0" applyNumberFormat="1" applyFont="1" applyFill="1" applyBorder="1"/>
    <xf numFmtId="164" fontId="28" fillId="4" borderId="45" xfId="0" applyNumberFormat="1" applyFont="1" applyFill="1" applyBorder="1"/>
    <xf numFmtId="164" fontId="27" fillId="4" borderId="36" xfId="0" applyNumberFormat="1" applyFont="1" applyFill="1" applyBorder="1"/>
    <xf numFmtId="164" fontId="27" fillId="4" borderId="11" xfId="0" applyNumberFormat="1" applyFont="1" applyFill="1" applyBorder="1" applyAlignment="1">
      <alignment horizontal="center" vertical="center"/>
    </xf>
    <xf numFmtId="164" fontId="27" fillId="4" borderId="10" xfId="0" applyNumberFormat="1" applyFont="1" applyFill="1" applyBorder="1" applyAlignment="1">
      <alignment horizontal="center" vertical="center"/>
    </xf>
    <xf numFmtId="164" fontId="27" fillId="4" borderId="11" xfId="0" applyNumberFormat="1" applyFont="1" applyFill="1" applyBorder="1"/>
    <xf numFmtId="164" fontId="27" fillId="4" borderId="10" xfId="0" applyNumberFormat="1" applyFont="1" applyFill="1" applyBorder="1"/>
    <xf numFmtId="164" fontId="29" fillId="0" borderId="17" xfId="0" applyNumberFormat="1" applyFont="1" applyBorder="1"/>
    <xf numFmtId="164" fontId="29" fillId="0" borderId="45" xfId="0" applyNumberFormat="1" applyFont="1" applyBorder="1"/>
    <xf numFmtId="164" fontId="29" fillId="0" borderId="36" xfId="0" applyNumberFormat="1" applyFont="1" applyFill="1" applyBorder="1"/>
    <xf numFmtId="164" fontId="29" fillId="0" borderId="35" xfId="0" applyNumberFormat="1" applyFont="1" applyFill="1" applyBorder="1"/>
    <xf numFmtId="164" fontId="29" fillId="0" borderId="45" xfId="0" applyNumberFormat="1" applyFont="1" applyFill="1" applyBorder="1"/>
    <xf numFmtId="164" fontId="29" fillId="0" borderId="35" xfId="0" applyNumberFormat="1" applyFont="1" applyBorder="1"/>
    <xf numFmtId="164" fontId="29" fillId="0" borderId="18" xfId="0" applyNumberFormat="1" applyFont="1" applyBorder="1"/>
    <xf numFmtId="164" fontId="29" fillId="0" borderId="36" xfId="0" applyNumberFormat="1" applyFont="1" applyBorder="1"/>
    <xf numFmtId="164" fontId="29" fillId="0" borderId="44" xfId="0" applyNumberFormat="1" applyFont="1" applyBorder="1"/>
    <xf numFmtId="164" fontId="29" fillId="0" borderId="46" xfId="0" applyNumberFormat="1" applyFont="1" applyBorder="1"/>
    <xf numFmtId="164" fontId="29" fillId="0" borderId="29" xfId="0" applyNumberFormat="1" applyFont="1" applyBorder="1"/>
    <xf numFmtId="164" fontId="17" fillId="0" borderId="19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center" wrapText="1"/>
    </xf>
    <xf numFmtId="166" fontId="10" fillId="0" borderId="0" xfId="0" applyNumberFormat="1" applyFont="1"/>
    <xf numFmtId="2" fontId="10" fillId="0" borderId="0" xfId="0" applyNumberFormat="1" applyFont="1"/>
    <xf numFmtId="164" fontId="16" fillId="0" borderId="4" xfId="0" applyNumberFormat="1" applyFont="1" applyBorder="1"/>
    <xf numFmtId="164" fontId="23" fillId="0" borderId="36" xfId="0" applyNumberFormat="1" applyFont="1" applyBorder="1" applyAlignment="1">
      <alignment horizontal="center" vertical="center"/>
    </xf>
    <xf numFmtId="164" fontId="31" fillId="0" borderId="49" xfId="0" applyNumberFormat="1" applyFont="1" applyFill="1" applyBorder="1" applyAlignment="1">
      <alignment horizontal="center" vertical="center"/>
    </xf>
    <xf numFmtId="164" fontId="32" fillId="0" borderId="13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7" fillId="0" borderId="71" xfId="0" applyFont="1" applyBorder="1" applyAlignment="1">
      <alignment horizontal="center" vertical="center" wrapText="1"/>
    </xf>
    <xf numFmtId="164" fontId="15" fillId="0" borderId="39" xfId="0" applyNumberFormat="1" applyFont="1" applyBorder="1"/>
    <xf numFmtId="0" fontId="16" fillId="0" borderId="15" xfId="0" applyFont="1" applyBorder="1" applyAlignment="1">
      <alignment horizontal="center" vertical="center" wrapText="1"/>
    </xf>
    <xf numFmtId="0" fontId="3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33" fillId="2" borderId="0" xfId="0" applyFont="1" applyFill="1" applyAlignment="1">
      <alignment horizontal="center"/>
    </xf>
    <xf numFmtId="0" fontId="30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 wrapText="1"/>
    </xf>
    <xf numFmtId="0" fontId="3" fillId="2" borderId="7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64" fontId="14" fillId="0" borderId="36" xfId="0" applyNumberFormat="1" applyFont="1" applyFill="1" applyBorder="1" applyAlignment="1">
      <alignment horizontal="center" vertical="center"/>
    </xf>
    <xf numFmtId="164" fontId="22" fillId="0" borderId="36" xfId="0" applyNumberFormat="1" applyFont="1" applyFill="1" applyBorder="1" applyAlignment="1">
      <alignment horizontal="center" vertical="center"/>
    </xf>
    <xf numFmtId="164" fontId="22" fillId="0" borderId="75" xfId="0" applyNumberFormat="1" applyFont="1" applyBorder="1" applyAlignment="1">
      <alignment horizontal="center" vertical="center"/>
    </xf>
    <xf numFmtId="164" fontId="25" fillId="4" borderId="36" xfId="0" applyNumberFormat="1" applyFont="1" applyFill="1" applyBorder="1"/>
    <xf numFmtId="164" fontId="14" fillId="0" borderId="29" xfId="0" applyNumberFormat="1" applyFont="1" applyBorder="1"/>
    <xf numFmtId="164" fontId="14" fillId="0" borderId="21" xfId="0" applyNumberFormat="1" applyFont="1" applyBorder="1"/>
    <xf numFmtId="164" fontId="14" fillId="0" borderId="36" xfId="0" applyNumberFormat="1" applyFont="1" applyFill="1" applyBorder="1"/>
    <xf numFmtId="164" fontId="14" fillId="0" borderId="36" xfId="0" applyNumberFormat="1" applyFont="1" applyBorder="1"/>
    <xf numFmtId="164" fontId="25" fillId="4" borderId="11" xfId="0" applyNumberFormat="1" applyFont="1" applyFill="1" applyBorder="1"/>
    <xf numFmtId="164" fontId="25" fillId="4" borderId="60" xfId="0" applyNumberFormat="1" applyFont="1" applyFill="1" applyBorder="1"/>
    <xf numFmtId="164" fontId="25" fillId="4" borderId="1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wrapText="1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</cellXfs>
  <cellStyles count="1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787400</xdr:colOff>
      <xdr:row>90</xdr:row>
      <xdr:rowOff>0</xdr:rowOff>
    </xdr:from>
    <xdr:ext cx="876300" cy="423565"/>
    <xdr:sp macro="" textlink="">
      <xdr:nvSpPr>
        <xdr:cNvPr id="20" name="TextBox 19"/>
        <xdr:cNvSpPr txBox="1"/>
      </xdr:nvSpPr>
      <xdr:spPr>
        <a:xfrm>
          <a:off x="11061700" y="16357600"/>
          <a:ext cx="876300" cy="423565"/>
        </a:xfrm>
        <a:prstGeom prst="rect">
          <a:avLst/>
        </a:prstGeom>
        <a:solidFill>
          <a:srgbClr val="CC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n-US" sz="2400" b="1"/>
            <a:t>Year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61"/>
  <sheetViews>
    <sheetView tabSelected="1" topLeftCell="A47" zoomScale="75" zoomScaleNormal="75" zoomScalePageLayoutView="75" workbookViewId="0">
      <selection activeCell="B62" sqref="B62"/>
    </sheetView>
  </sheetViews>
  <sheetFormatPr baseColWidth="10" defaultRowHeight="33" x14ac:dyDescent="0"/>
  <cols>
    <col min="1" max="1" width="28.1640625" style="1" customWidth="1"/>
    <col min="2" max="2" width="48" style="161" customWidth="1"/>
    <col min="3" max="3" width="23.6640625" style="1" customWidth="1"/>
    <col min="4" max="4" width="17.1640625" style="1" customWidth="1"/>
    <col min="5" max="5" width="0" style="1" hidden="1" customWidth="1"/>
    <col min="6" max="6" width="16.5" style="1" customWidth="1"/>
    <col min="7" max="7" width="16.1640625" style="1" customWidth="1"/>
    <col min="8" max="8" width="19.5" style="1" customWidth="1"/>
    <col min="9" max="9" width="18.83203125" style="1" customWidth="1"/>
    <col min="10" max="10" width="11.5" style="1" bestFit="1" customWidth="1"/>
    <col min="11" max="13" width="11.1640625" style="1" bestFit="1" customWidth="1"/>
    <col min="14" max="14" width="14.5" style="1" bestFit="1" customWidth="1"/>
    <col min="15" max="15" width="23.5" style="193" customWidth="1"/>
    <col min="16" max="16" width="36.33203125" style="148" customWidth="1"/>
    <col min="17" max="17" width="26.1640625" style="1" customWidth="1"/>
    <col min="18" max="18" width="34.6640625" style="1" customWidth="1"/>
    <col min="19" max="19" width="28.83203125" style="148" customWidth="1"/>
    <col min="20" max="16384" width="10.83203125" style="1"/>
  </cols>
  <sheetData>
    <row r="1" spans="1:19" ht="99">
      <c r="A1" s="79"/>
      <c r="B1" s="160"/>
      <c r="C1" s="80" t="s">
        <v>53</v>
      </c>
      <c r="D1" s="81">
        <v>2016</v>
      </c>
      <c r="E1" s="82"/>
      <c r="F1" s="83"/>
      <c r="G1" s="81">
        <v>2017</v>
      </c>
      <c r="H1" s="83"/>
      <c r="I1" s="81">
        <v>2018</v>
      </c>
      <c r="J1" s="83"/>
      <c r="K1" s="81">
        <v>2019</v>
      </c>
      <c r="L1" s="83"/>
      <c r="M1" s="81">
        <v>2020</v>
      </c>
      <c r="N1" s="83"/>
      <c r="O1" s="186" t="s">
        <v>44</v>
      </c>
      <c r="P1" s="181"/>
      <c r="Q1" s="8" t="s">
        <v>58</v>
      </c>
      <c r="R1" s="9" t="s">
        <v>46</v>
      </c>
      <c r="S1" s="9" t="s">
        <v>38</v>
      </c>
    </row>
    <row r="2" spans="1:19" ht="34" thickBot="1">
      <c r="A2" s="84" t="s">
        <v>4</v>
      </c>
      <c r="C2" s="85" t="s">
        <v>5</v>
      </c>
      <c r="D2" s="86" t="s">
        <v>6</v>
      </c>
      <c r="E2" s="87"/>
      <c r="F2" s="88" t="s">
        <v>5</v>
      </c>
      <c r="G2" s="86" t="s">
        <v>6</v>
      </c>
      <c r="H2" s="88" t="s">
        <v>5</v>
      </c>
      <c r="I2" s="86" t="s">
        <v>6</v>
      </c>
      <c r="J2" s="88" t="s">
        <v>5</v>
      </c>
      <c r="K2" s="86" t="s">
        <v>6</v>
      </c>
      <c r="L2" s="88" t="s">
        <v>5</v>
      </c>
      <c r="M2" s="86" t="s">
        <v>6</v>
      </c>
      <c r="N2" s="88" t="s">
        <v>5</v>
      </c>
      <c r="O2" s="187" t="s">
        <v>5</v>
      </c>
      <c r="S2" s="143">
        <f>S3+S4</f>
        <v>550</v>
      </c>
    </row>
    <row r="3" spans="1:19" ht="35" thickTop="1" thickBot="1">
      <c r="A3" s="89" t="s">
        <v>11</v>
      </c>
      <c r="B3" s="152" t="s">
        <v>7</v>
      </c>
      <c r="C3" s="69">
        <v>887</v>
      </c>
      <c r="D3" s="70"/>
      <c r="E3" s="71"/>
      <c r="F3" s="72">
        <v>34</v>
      </c>
      <c r="G3" s="70"/>
      <c r="H3" s="72">
        <v>228</v>
      </c>
      <c r="I3" s="70"/>
      <c r="J3" s="72">
        <v>0</v>
      </c>
      <c r="K3" s="70"/>
      <c r="L3" s="72">
        <v>0</v>
      </c>
      <c r="M3" s="73"/>
      <c r="N3" s="72">
        <v>0</v>
      </c>
      <c r="O3" s="188">
        <f>F3+H3+J3+L3</f>
        <v>262</v>
      </c>
      <c r="P3" s="182" t="s">
        <v>35</v>
      </c>
      <c r="Q3" s="3"/>
      <c r="S3" s="144">
        <f>C3-O3</f>
        <v>625</v>
      </c>
    </row>
    <row r="4" spans="1:19" ht="35" thickTop="1" thickBot="1">
      <c r="A4" s="90" t="s">
        <v>1</v>
      </c>
      <c r="B4" s="153" t="s">
        <v>7</v>
      </c>
      <c r="C4" s="74">
        <v>614</v>
      </c>
      <c r="D4" s="75"/>
      <c r="E4" s="76"/>
      <c r="F4" s="77">
        <v>84</v>
      </c>
      <c r="G4" s="75"/>
      <c r="H4" s="77">
        <v>605</v>
      </c>
      <c r="I4" s="75"/>
      <c r="J4" s="77">
        <v>0</v>
      </c>
      <c r="K4" s="75"/>
      <c r="L4" s="77">
        <v>0</v>
      </c>
      <c r="M4" s="78"/>
      <c r="N4" s="77">
        <v>0</v>
      </c>
      <c r="O4" s="189">
        <f>F4+H4+J4+L4</f>
        <v>689</v>
      </c>
      <c r="P4" s="182" t="s">
        <v>35</v>
      </c>
      <c r="S4" s="144">
        <f>C4-O4</f>
        <v>-75</v>
      </c>
    </row>
    <row r="5" spans="1:19" ht="35" thickTop="1" thickBot="1">
      <c r="A5" s="91" t="s">
        <v>2</v>
      </c>
      <c r="B5" s="154" t="s">
        <v>7</v>
      </c>
      <c r="C5" s="58">
        <f>SUM(C6:C17)</f>
        <v>462</v>
      </c>
      <c r="D5" s="215"/>
      <c r="E5" s="216"/>
      <c r="F5" s="217">
        <f>SUM(F6:F17)</f>
        <v>80</v>
      </c>
      <c r="G5" s="215"/>
      <c r="H5" s="217">
        <f>SUM(H6:H13)</f>
        <v>108</v>
      </c>
      <c r="I5" s="215"/>
      <c r="J5" s="217">
        <f>SUM(J6:J17)</f>
        <v>234</v>
      </c>
      <c r="K5" s="59"/>
      <c r="L5" s="271">
        <f>SUM(L6:L19)</f>
        <v>70</v>
      </c>
      <c r="M5" s="61"/>
      <c r="N5" s="60">
        <f>SUM(N6:N19)</f>
        <v>168</v>
      </c>
      <c r="O5" s="190">
        <f>SUM(O6:O19)</f>
        <v>660</v>
      </c>
      <c r="P5" s="183">
        <f>F5+H5+J5+L5+N5</f>
        <v>660</v>
      </c>
      <c r="Q5" s="4" t="s">
        <v>83</v>
      </c>
      <c r="R5" s="5"/>
      <c r="S5" s="146">
        <f>O5-C5</f>
        <v>198</v>
      </c>
    </row>
    <row r="6" spans="1:19" ht="68" thickTop="1" thickBot="1">
      <c r="A6" s="92"/>
      <c r="B6" s="93" t="s">
        <v>45</v>
      </c>
      <c r="C6" s="62">
        <f>SUM(O7:O10)</f>
        <v>207</v>
      </c>
      <c r="D6" s="47">
        <v>0</v>
      </c>
      <c r="E6" s="56"/>
      <c r="F6" s="38">
        <v>0</v>
      </c>
      <c r="G6" s="47">
        <v>0</v>
      </c>
      <c r="H6" s="38">
        <v>0</v>
      </c>
      <c r="I6" s="47">
        <v>0</v>
      </c>
      <c r="J6" s="38">
        <v>0</v>
      </c>
      <c r="K6" s="47">
        <v>0</v>
      </c>
      <c r="L6" s="38">
        <v>0</v>
      </c>
      <c r="M6" s="47">
        <v>0</v>
      </c>
      <c r="N6" s="38">
        <v>0</v>
      </c>
      <c r="O6" s="55">
        <f>F6+H6+J6+L6+N6</f>
        <v>0</v>
      </c>
      <c r="P6" s="63"/>
      <c r="Q6" s="10"/>
      <c r="R6" s="11"/>
      <c r="S6" s="145"/>
    </row>
    <row r="7" spans="1:19" ht="68" thickTop="1" thickBot="1">
      <c r="A7" s="94"/>
      <c r="B7" s="95" t="s">
        <v>43</v>
      </c>
      <c r="C7" s="64"/>
      <c r="D7" s="46"/>
      <c r="E7" s="57"/>
      <c r="F7" s="42">
        <v>47</v>
      </c>
      <c r="G7" s="46"/>
      <c r="H7" s="42">
        <v>12</v>
      </c>
      <c r="I7" s="46"/>
      <c r="J7" s="42">
        <v>0</v>
      </c>
      <c r="K7" s="46"/>
      <c r="L7" s="42">
        <v>0</v>
      </c>
      <c r="M7" s="46"/>
      <c r="N7" s="42">
        <v>0</v>
      </c>
      <c r="O7" s="45">
        <f>F7+H7+J7+L7+N7</f>
        <v>59</v>
      </c>
      <c r="P7" s="65"/>
      <c r="Q7" s="10"/>
      <c r="R7" s="11"/>
      <c r="S7" s="145"/>
    </row>
    <row r="8" spans="1:19" ht="35" thickTop="1" thickBot="1">
      <c r="A8" s="94"/>
      <c r="B8" s="95" t="s">
        <v>40</v>
      </c>
      <c r="C8" s="64"/>
      <c r="D8" s="46"/>
      <c r="E8" s="57"/>
      <c r="F8" s="42">
        <v>20</v>
      </c>
      <c r="G8" s="46"/>
      <c r="H8" s="42">
        <v>68</v>
      </c>
      <c r="I8" s="46"/>
      <c r="J8" s="42">
        <v>0</v>
      </c>
      <c r="K8" s="46"/>
      <c r="L8" s="42">
        <v>0</v>
      </c>
      <c r="M8" s="46"/>
      <c r="N8" s="42">
        <v>0</v>
      </c>
      <c r="O8" s="45">
        <f>F8+H8+J8+L8+N8</f>
        <v>88</v>
      </c>
      <c r="P8" s="65"/>
      <c r="Q8" s="10"/>
      <c r="R8" s="11"/>
      <c r="S8" s="145"/>
    </row>
    <row r="9" spans="1:19" ht="47" customHeight="1" thickTop="1" thickBot="1">
      <c r="A9" s="94"/>
      <c r="B9" s="95" t="s">
        <v>41</v>
      </c>
      <c r="C9" s="64"/>
      <c r="D9" s="46"/>
      <c r="E9" s="57"/>
      <c r="F9" s="42"/>
      <c r="G9" s="46"/>
      <c r="H9" s="42">
        <v>20</v>
      </c>
      <c r="I9" s="46"/>
      <c r="J9" s="42">
        <v>0</v>
      </c>
      <c r="K9" s="46"/>
      <c r="L9" s="42">
        <v>0</v>
      </c>
      <c r="M9" s="46"/>
      <c r="N9" s="42">
        <v>0</v>
      </c>
      <c r="O9" s="45">
        <f>F9+H9+J9+L9+N9</f>
        <v>20</v>
      </c>
      <c r="P9" s="63"/>
      <c r="Q9" s="10"/>
      <c r="R9" s="11"/>
      <c r="S9" s="145"/>
    </row>
    <row r="10" spans="1:19" ht="66" customHeight="1" thickTop="1" thickBot="1">
      <c r="A10" s="94"/>
      <c r="B10" s="95" t="s">
        <v>42</v>
      </c>
      <c r="C10" s="64"/>
      <c r="D10" s="46"/>
      <c r="E10" s="57"/>
      <c r="F10" s="42"/>
      <c r="G10" s="46"/>
      <c r="H10" s="241">
        <v>8</v>
      </c>
      <c r="I10" s="46"/>
      <c r="J10" s="42">
        <v>32</v>
      </c>
      <c r="K10" s="46"/>
      <c r="L10" s="42"/>
      <c r="M10" s="46"/>
      <c r="N10" s="42"/>
      <c r="O10" s="45">
        <f>F10+H10+J10+L10+N10</f>
        <v>40</v>
      </c>
      <c r="P10" s="63"/>
      <c r="Q10" s="10"/>
      <c r="R10" s="12" t="s">
        <v>54</v>
      </c>
      <c r="S10" s="237"/>
    </row>
    <row r="11" spans="1:19" ht="82" customHeight="1" thickTop="1" thickBot="1">
      <c r="A11" s="94"/>
      <c r="B11" s="96" t="s">
        <v>30</v>
      </c>
      <c r="C11" s="64">
        <v>27</v>
      </c>
      <c r="D11" s="46">
        <v>0</v>
      </c>
      <c r="E11" s="57"/>
      <c r="F11" s="42">
        <v>0</v>
      </c>
      <c r="G11" s="46">
        <v>0</v>
      </c>
      <c r="H11" s="42">
        <v>0</v>
      </c>
      <c r="I11" s="46">
        <v>0</v>
      </c>
      <c r="J11" s="241">
        <f>58+32</f>
        <v>90</v>
      </c>
      <c r="K11" s="46">
        <v>0</v>
      </c>
      <c r="L11" s="42">
        <v>0</v>
      </c>
      <c r="M11" s="46">
        <v>0</v>
      </c>
      <c r="N11" s="42">
        <v>0</v>
      </c>
      <c r="O11" s="39">
        <f>F11+H11+J11+L11+N11+L11</f>
        <v>90</v>
      </c>
      <c r="P11" s="66" t="s">
        <v>49</v>
      </c>
      <c r="Q11" s="6">
        <v>32</v>
      </c>
      <c r="R11" s="13" t="s">
        <v>59</v>
      </c>
      <c r="S11" s="142" t="s">
        <v>60</v>
      </c>
    </row>
    <row r="12" spans="1:19" ht="86" thickTop="1" thickBot="1">
      <c r="A12" s="92"/>
      <c r="B12" s="97" t="s">
        <v>29</v>
      </c>
      <c r="C12" s="67">
        <v>35</v>
      </c>
      <c r="D12" s="46">
        <v>0</v>
      </c>
      <c r="E12" s="57"/>
      <c r="F12" s="38">
        <v>7</v>
      </c>
      <c r="G12" s="47">
        <v>0</v>
      </c>
      <c r="H12" s="38">
        <v>0</v>
      </c>
      <c r="I12" s="46">
        <v>0</v>
      </c>
      <c r="J12" s="38">
        <v>60</v>
      </c>
      <c r="K12" s="46">
        <v>0</v>
      </c>
      <c r="L12" s="38">
        <v>0</v>
      </c>
      <c r="M12" s="46">
        <v>0</v>
      </c>
      <c r="N12" s="38">
        <v>0</v>
      </c>
      <c r="O12" s="39">
        <f t="shared" ref="O12:O19" si="0">F12+H12+J12+L12+N12</f>
        <v>67</v>
      </c>
      <c r="P12" s="66"/>
      <c r="Q12" s="6">
        <v>40</v>
      </c>
      <c r="R12" s="13" t="s">
        <v>39</v>
      </c>
      <c r="S12" s="145"/>
    </row>
    <row r="13" spans="1:19" ht="58" thickTop="1" thickBot="1">
      <c r="A13" s="92"/>
      <c r="B13" s="96" t="s">
        <v>12</v>
      </c>
      <c r="C13" s="67">
        <v>43</v>
      </c>
      <c r="D13" s="46">
        <v>0</v>
      </c>
      <c r="E13" s="57"/>
      <c r="F13" s="38">
        <v>6</v>
      </c>
      <c r="G13" s="47">
        <v>0</v>
      </c>
      <c r="H13" s="38">
        <v>0</v>
      </c>
      <c r="I13" s="46">
        <v>0</v>
      </c>
      <c r="J13" s="38">
        <v>52</v>
      </c>
      <c r="K13" s="46">
        <v>0</v>
      </c>
      <c r="L13" s="38">
        <v>0</v>
      </c>
      <c r="M13" s="46">
        <v>0</v>
      </c>
      <c r="N13" s="38">
        <v>0</v>
      </c>
      <c r="O13" s="39">
        <f t="shared" si="0"/>
        <v>58</v>
      </c>
      <c r="P13" s="68"/>
      <c r="Q13" s="7"/>
      <c r="R13" s="14" t="s">
        <v>37</v>
      </c>
      <c r="S13" s="145"/>
    </row>
    <row r="14" spans="1:19" ht="68" thickTop="1" thickBot="1">
      <c r="A14" s="94"/>
      <c r="B14" s="98" t="s">
        <v>48</v>
      </c>
      <c r="C14" s="64"/>
      <c r="D14" s="46"/>
      <c r="E14" s="57"/>
      <c r="F14" s="42">
        <v>0</v>
      </c>
      <c r="G14" s="46"/>
      <c r="H14" s="52">
        <v>0</v>
      </c>
      <c r="I14" s="46"/>
      <c r="J14" s="52">
        <v>0</v>
      </c>
      <c r="K14" s="40"/>
      <c r="L14" s="262">
        <v>0</v>
      </c>
      <c r="M14" s="242"/>
      <c r="N14" s="263">
        <f>7+3</f>
        <v>10</v>
      </c>
      <c r="O14" s="243">
        <f t="shared" si="0"/>
        <v>10</v>
      </c>
      <c r="P14" s="256" t="s">
        <v>76</v>
      </c>
      <c r="Q14" s="54">
        <v>10</v>
      </c>
      <c r="R14" s="14" t="s">
        <v>67</v>
      </c>
      <c r="S14" s="145"/>
    </row>
    <row r="15" spans="1:19" ht="35" thickTop="1" thickBot="1">
      <c r="A15" s="94"/>
      <c r="B15" s="96" t="s">
        <v>34</v>
      </c>
      <c r="C15" s="64"/>
      <c r="D15" s="46"/>
      <c r="E15" s="57"/>
      <c r="F15" s="42">
        <v>0</v>
      </c>
      <c r="G15" s="46"/>
      <c r="H15" s="52">
        <v>0</v>
      </c>
      <c r="I15" s="46"/>
      <c r="J15" s="52">
        <v>0</v>
      </c>
      <c r="K15" s="40"/>
      <c r="L15" s="262">
        <v>20</v>
      </c>
      <c r="M15" s="242"/>
      <c r="N15" s="263">
        <v>0</v>
      </c>
      <c r="O15" s="243">
        <f t="shared" si="0"/>
        <v>20</v>
      </c>
      <c r="P15" s="244"/>
      <c r="Q15" s="261">
        <v>20</v>
      </c>
      <c r="R15" s="15" t="s">
        <v>36</v>
      </c>
      <c r="S15" s="145"/>
    </row>
    <row r="16" spans="1:19" ht="35" thickTop="1" thickBot="1">
      <c r="A16" s="94"/>
      <c r="B16" s="99" t="s">
        <v>27</v>
      </c>
      <c r="C16" s="64">
        <v>50</v>
      </c>
      <c r="D16" s="46">
        <v>0</v>
      </c>
      <c r="E16" s="57"/>
      <c r="F16" s="42">
        <v>0</v>
      </c>
      <c r="G16" s="46"/>
      <c r="H16" s="52">
        <v>0</v>
      </c>
      <c r="I16" s="46"/>
      <c r="J16" s="52">
        <v>0</v>
      </c>
      <c r="K16" s="40"/>
      <c r="L16" s="262">
        <v>50</v>
      </c>
      <c r="M16" s="242"/>
      <c r="N16" s="263">
        <v>0</v>
      </c>
      <c r="O16" s="243">
        <f t="shared" si="0"/>
        <v>50</v>
      </c>
      <c r="P16" s="245"/>
      <c r="Q16" s="10"/>
      <c r="R16" s="16"/>
      <c r="S16" s="145"/>
    </row>
    <row r="17" spans="1:19" ht="35" thickTop="1" thickBot="1">
      <c r="A17" s="94"/>
      <c r="B17" s="99" t="s">
        <v>26</v>
      </c>
      <c r="C17" s="64">
        <v>100</v>
      </c>
      <c r="D17" s="46">
        <v>0</v>
      </c>
      <c r="E17" s="57"/>
      <c r="F17" s="42">
        <v>0</v>
      </c>
      <c r="G17" s="46"/>
      <c r="H17" s="52">
        <v>0</v>
      </c>
      <c r="I17" s="46"/>
      <c r="J17" s="52">
        <v>0</v>
      </c>
      <c r="K17" s="40"/>
      <c r="L17" s="53"/>
      <c r="M17" s="50"/>
      <c r="N17" s="53">
        <v>100</v>
      </c>
      <c r="O17" s="243">
        <f>F17+H17+J17+L17+N17</f>
        <v>100</v>
      </c>
      <c r="P17" s="257" t="s">
        <v>61</v>
      </c>
      <c r="Q17" s="10"/>
      <c r="R17" s="16"/>
      <c r="S17" s="145"/>
    </row>
    <row r="18" spans="1:19" ht="70" customHeight="1" thickTop="1" thickBot="1">
      <c r="A18" s="94"/>
      <c r="B18" s="95" t="s">
        <v>66</v>
      </c>
      <c r="C18" s="64"/>
      <c r="D18" s="40"/>
      <c r="E18" s="41"/>
      <c r="F18" s="44"/>
      <c r="G18" s="48"/>
      <c r="H18" s="49"/>
      <c r="I18" s="43"/>
      <c r="J18" s="51"/>
      <c r="K18" s="40"/>
      <c r="L18" s="44"/>
      <c r="M18" s="50"/>
      <c r="N18" s="53">
        <v>30</v>
      </c>
      <c r="O18" s="243">
        <f>F18+H18+J18+L18+N18</f>
        <v>30</v>
      </c>
      <c r="P18" s="257"/>
      <c r="Q18" s="259"/>
      <c r="R18" s="17"/>
      <c r="S18" s="145"/>
    </row>
    <row r="19" spans="1:19" ht="101" thickTop="1" thickBot="1">
      <c r="A19" s="100"/>
      <c r="B19" s="249" t="s">
        <v>68</v>
      </c>
      <c r="C19" s="18"/>
      <c r="D19" s="19"/>
      <c r="E19" s="20"/>
      <c r="F19" s="21"/>
      <c r="G19" s="22"/>
      <c r="H19" s="23"/>
      <c r="I19" s="24"/>
      <c r="J19" s="25"/>
      <c r="K19" s="19"/>
      <c r="L19" s="21"/>
      <c r="M19" s="26"/>
      <c r="N19" s="264">
        <v>28</v>
      </c>
      <c r="O19" s="243">
        <f>F19+H19+J19+L19+N19</f>
        <v>28</v>
      </c>
      <c r="P19" s="258"/>
      <c r="Q19" s="260"/>
      <c r="R19" s="27"/>
      <c r="S19" s="145"/>
    </row>
    <row r="20" spans="1:19" ht="35" thickTop="1" thickBot="1">
      <c r="A20" s="101" t="s">
        <v>3</v>
      </c>
      <c r="B20" s="155" t="s">
        <v>7</v>
      </c>
      <c r="C20" s="102">
        <f>SUM(C21:C30)</f>
        <v>316</v>
      </c>
      <c r="D20" s="218"/>
      <c r="E20" s="219"/>
      <c r="F20" s="220">
        <f>SUM(F21:F30)</f>
        <v>20</v>
      </c>
      <c r="G20" s="218"/>
      <c r="H20" s="220">
        <f>SUM(H21:H30)</f>
        <v>20</v>
      </c>
      <c r="I20" s="218"/>
      <c r="J20" s="220">
        <f>SUM(J21:J30)</f>
        <v>20</v>
      </c>
      <c r="K20" s="103"/>
      <c r="L20" s="265">
        <f>SUM(L21:L30)</f>
        <v>340</v>
      </c>
      <c r="M20" s="105"/>
      <c r="N20" s="104">
        <f>SUM(N21:N30)</f>
        <v>68</v>
      </c>
      <c r="O20" s="191">
        <f>SUM(O21:O30)</f>
        <v>468</v>
      </c>
      <c r="P20" s="144">
        <f>F20+H20+J20+L20+N20</f>
        <v>468</v>
      </c>
      <c r="Q20" s="1" t="s">
        <v>82</v>
      </c>
      <c r="S20" s="146">
        <f>O20-C20</f>
        <v>152</v>
      </c>
    </row>
    <row r="21" spans="1:19" s="29" customFormat="1" ht="45" customHeight="1" thickTop="1" thickBot="1">
      <c r="A21" s="106"/>
      <c r="B21" s="156" t="s">
        <v>21</v>
      </c>
      <c r="C21" s="102">
        <v>20</v>
      </c>
      <c r="D21" s="127">
        <v>0</v>
      </c>
      <c r="E21" s="128"/>
      <c r="F21" s="108">
        <v>20</v>
      </c>
      <c r="G21" s="109"/>
      <c r="H21" s="108">
        <v>20</v>
      </c>
      <c r="I21" s="109"/>
      <c r="J21" s="108">
        <v>20</v>
      </c>
      <c r="K21" s="129"/>
      <c r="L21" s="108">
        <v>0</v>
      </c>
      <c r="M21" s="110"/>
      <c r="N21" s="132">
        <v>0</v>
      </c>
      <c r="O21" s="39">
        <f>F21+H21+J21</f>
        <v>60</v>
      </c>
      <c r="P21" s="150"/>
      <c r="S21" s="147"/>
    </row>
    <row r="22" spans="1:19" ht="47" customHeight="1" thickTop="1" thickBot="1">
      <c r="A22" s="111"/>
      <c r="B22" s="157" t="s">
        <v>52</v>
      </c>
      <c r="C22" s="112">
        <v>196</v>
      </c>
      <c r="D22" s="114">
        <v>0</v>
      </c>
      <c r="E22" s="114"/>
      <c r="F22" s="114">
        <v>0</v>
      </c>
      <c r="G22" s="114">
        <v>0</v>
      </c>
      <c r="H22" s="115">
        <v>0</v>
      </c>
      <c r="I22" s="114">
        <v>0</v>
      </c>
      <c r="J22" s="130">
        <v>0</v>
      </c>
      <c r="K22" s="114">
        <v>0</v>
      </c>
      <c r="L22" s="130">
        <v>165</v>
      </c>
      <c r="M22" s="113">
        <v>0</v>
      </c>
      <c r="N22" s="116">
        <v>0</v>
      </c>
      <c r="O22" s="39">
        <f t="shared" ref="O22:O47" si="1">F22+H22+J22+L22+N22</f>
        <v>165</v>
      </c>
      <c r="P22" s="184"/>
    </row>
    <row r="23" spans="1:19" ht="73" customHeight="1" thickTop="1" thickBot="1">
      <c r="A23" s="111"/>
      <c r="B23" s="157" t="s">
        <v>55</v>
      </c>
      <c r="C23" s="112"/>
      <c r="D23" s="114">
        <v>0</v>
      </c>
      <c r="E23" s="114"/>
      <c r="F23" s="114">
        <v>0</v>
      </c>
      <c r="G23" s="114">
        <v>0</v>
      </c>
      <c r="H23" s="115">
        <v>0</v>
      </c>
      <c r="I23" s="114">
        <v>0</v>
      </c>
      <c r="J23" s="130">
        <v>0</v>
      </c>
      <c r="K23" s="114"/>
      <c r="L23" s="130">
        <v>40</v>
      </c>
      <c r="M23" s="113"/>
      <c r="N23" s="116">
        <v>0</v>
      </c>
      <c r="O23" s="39">
        <f>F23+H23+J23+L23+N23</f>
        <v>40</v>
      </c>
      <c r="P23" s="8" t="s">
        <v>69</v>
      </c>
    </row>
    <row r="24" spans="1:19" ht="73" customHeight="1" thickTop="1" thickBot="1">
      <c r="A24" s="111"/>
      <c r="B24" s="251" t="s">
        <v>70</v>
      </c>
      <c r="C24" s="112"/>
      <c r="D24" s="114"/>
      <c r="E24" s="114"/>
      <c r="F24" s="114"/>
      <c r="G24" s="114"/>
      <c r="H24" s="115"/>
      <c r="I24" s="114"/>
      <c r="J24" s="130"/>
      <c r="K24" s="114"/>
      <c r="L24" s="130">
        <v>45</v>
      </c>
      <c r="M24" s="113"/>
      <c r="N24" s="116"/>
      <c r="O24" s="39">
        <f>F24+H24+J24+L24+N24</f>
        <v>45</v>
      </c>
      <c r="P24" s="246" t="s">
        <v>71</v>
      </c>
    </row>
    <row r="25" spans="1:19" ht="43" customHeight="1" thickTop="1" thickBot="1">
      <c r="A25" s="111"/>
      <c r="B25" s="158" t="s">
        <v>50</v>
      </c>
      <c r="C25" s="112">
        <v>38</v>
      </c>
      <c r="D25" s="114">
        <v>0</v>
      </c>
      <c r="E25" s="114"/>
      <c r="F25" s="114">
        <v>0</v>
      </c>
      <c r="G25" s="114">
        <v>0</v>
      </c>
      <c r="H25" s="115">
        <v>0</v>
      </c>
      <c r="I25" s="114">
        <v>0</v>
      </c>
      <c r="J25" s="115">
        <v>0</v>
      </c>
      <c r="K25" s="114">
        <v>0</v>
      </c>
      <c r="L25" s="130">
        <v>0</v>
      </c>
      <c r="M25" s="113">
        <v>0</v>
      </c>
      <c r="N25" s="116">
        <v>0</v>
      </c>
      <c r="O25" s="39">
        <f t="shared" si="1"/>
        <v>0</v>
      </c>
    </row>
    <row r="26" spans="1:19" ht="55" customHeight="1" thickTop="1" thickBot="1">
      <c r="A26" s="111"/>
      <c r="B26" s="158" t="s">
        <v>13</v>
      </c>
      <c r="C26" s="112">
        <v>28</v>
      </c>
      <c r="D26" s="114">
        <v>0</v>
      </c>
      <c r="E26" s="114"/>
      <c r="F26" s="114">
        <v>0</v>
      </c>
      <c r="G26" s="114">
        <v>0</v>
      </c>
      <c r="H26" s="115">
        <v>0</v>
      </c>
      <c r="I26" s="114">
        <v>0</v>
      </c>
      <c r="J26" s="115">
        <v>0</v>
      </c>
      <c r="K26" s="114">
        <v>0</v>
      </c>
      <c r="L26" s="130">
        <v>60</v>
      </c>
      <c r="M26" s="113">
        <v>0</v>
      </c>
      <c r="N26" s="116">
        <v>0</v>
      </c>
      <c r="O26" s="39">
        <f t="shared" si="1"/>
        <v>60</v>
      </c>
    </row>
    <row r="27" spans="1:19" ht="49" customHeight="1" thickTop="1" thickBot="1">
      <c r="A27" s="117"/>
      <c r="B27" s="97" t="s">
        <v>22</v>
      </c>
      <c r="C27" s="118">
        <v>10</v>
      </c>
      <c r="D27" s="114">
        <v>0</v>
      </c>
      <c r="E27" s="114"/>
      <c r="F27" s="114">
        <v>0</v>
      </c>
      <c r="G27" s="114">
        <v>0</v>
      </c>
      <c r="H27" s="119">
        <v>0</v>
      </c>
      <c r="I27" s="114">
        <v>0</v>
      </c>
      <c r="J27" s="119">
        <v>0</v>
      </c>
      <c r="K27" s="114">
        <v>0</v>
      </c>
      <c r="L27" s="266">
        <v>30</v>
      </c>
      <c r="M27" s="113">
        <v>0</v>
      </c>
      <c r="N27" s="120">
        <v>0</v>
      </c>
      <c r="O27" s="39">
        <f>F27+H27+J27+L27+N27</f>
        <v>30</v>
      </c>
    </row>
    <row r="28" spans="1:19" ht="55" customHeight="1" thickTop="1" thickBot="1">
      <c r="A28" s="117"/>
      <c r="B28" s="97" t="s">
        <v>51</v>
      </c>
      <c r="C28" s="118"/>
      <c r="D28" s="114">
        <v>0</v>
      </c>
      <c r="E28" s="114"/>
      <c r="F28" s="114">
        <v>0</v>
      </c>
      <c r="G28" s="114">
        <v>0</v>
      </c>
      <c r="H28" s="119">
        <v>0</v>
      </c>
      <c r="I28" s="114">
        <v>0</v>
      </c>
      <c r="J28" s="119">
        <v>0</v>
      </c>
      <c r="K28" s="114">
        <v>0</v>
      </c>
      <c r="L28" s="266">
        <v>0</v>
      </c>
      <c r="M28" s="121">
        <v>0</v>
      </c>
      <c r="N28" s="120">
        <v>8</v>
      </c>
      <c r="O28" s="39">
        <f>F28+H28+J28+L28+N28</f>
        <v>8</v>
      </c>
      <c r="P28" s="255" t="s">
        <v>63</v>
      </c>
    </row>
    <row r="29" spans="1:19" ht="55" customHeight="1" thickTop="1" thickBot="1">
      <c r="A29" s="117"/>
      <c r="B29" s="254" t="s">
        <v>75</v>
      </c>
      <c r="C29" s="118"/>
      <c r="D29" s="250"/>
      <c r="E29" s="250"/>
      <c r="F29" s="250"/>
      <c r="G29" s="250"/>
      <c r="H29" s="119"/>
      <c r="I29" s="250"/>
      <c r="J29" s="119"/>
      <c r="K29" s="250"/>
      <c r="L29" s="266"/>
      <c r="M29" s="121"/>
      <c r="N29" s="120">
        <v>20</v>
      </c>
      <c r="O29" s="39">
        <f>F29+H29+J29+L29+N29</f>
        <v>20</v>
      </c>
      <c r="P29" s="247"/>
    </row>
    <row r="30" spans="1:19" ht="61" customHeight="1" thickTop="1" thickBot="1">
      <c r="A30" s="122"/>
      <c r="B30" s="159" t="s">
        <v>15</v>
      </c>
      <c r="C30" s="123">
        <v>24</v>
      </c>
      <c r="D30" s="131">
        <v>0</v>
      </c>
      <c r="E30" s="124"/>
      <c r="F30" s="124">
        <v>0</v>
      </c>
      <c r="G30" s="124">
        <v>0</v>
      </c>
      <c r="H30" s="125">
        <v>0</v>
      </c>
      <c r="I30" s="124">
        <v>0</v>
      </c>
      <c r="J30" s="125">
        <v>0</v>
      </c>
      <c r="K30" s="124">
        <v>0</v>
      </c>
      <c r="L30" s="267">
        <v>0</v>
      </c>
      <c r="M30" s="126">
        <v>0</v>
      </c>
      <c r="N30" s="133">
        <v>40</v>
      </c>
      <c r="O30" s="39">
        <f>F30+H30+J30+L30+N30</f>
        <v>40</v>
      </c>
    </row>
    <row r="31" spans="1:19" ht="35" thickTop="1" thickBot="1">
      <c r="A31" s="135" t="s">
        <v>14</v>
      </c>
      <c r="B31" s="136" t="s">
        <v>7</v>
      </c>
      <c r="C31" s="137">
        <f>SUM(C32:C39)</f>
        <v>462</v>
      </c>
      <c r="D31" s="194"/>
      <c r="E31" s="195"/>
      <c r="F31" s="221">
        <f>SUM(F32:F40)</f>
        <v>20</v>
      </c>
      <c r="G31" s="222"/>
      <c r="H31" s="221">
        <f>SUM(H32:H40)</f>
        <v>5</v>
      </c>
      <c r="I31" s="222"/>
      <c r="J31" s="221">
        <f>SUM(J32:J40)</f>
        <v>56</v>
      </c>
      <c r="K31" s="138"/>
      <c r="L31" s="272">
        <f>SUM(L32:L41)</f>
        <v>390</v>
      </c>
      <c r="M31" s="140"/>
      <c r="N31" s="139">
        <f>SUM(N32:N41)</f>
        <v>79</v>
      </c>
      <c r="O31" s="141">
        <f>F31+H31+J31+L31+N31</f>
        <v>550</v>
      </c>
      <c r="P31" s="202">
        <f>D31+F31+H31+J31+L31</f>
        <v>471</v>
      </c>
      <c r="Q31" s="134" t="s">
        <v>81</v>
      </c>
      <c r="R31" s="202">
        <f>F31+H31+J31+L31+N31</f>
        <v>550</v>
      </c>
      <c r="S31" s="198">
        <f>O31-C31</f>
        <v>88</v>
      </c>
    </row>
    <row r="32" spans="1:19" s="29" customFormat="1" ht="35" thickTop="1" thickBot="1">
      <c r="A32" s="28"/>
      <c r="B32" s="162" t="s">
        <v>21</v>
      </c>
      <c r="C32" s="102">
        <v>30</v>
      </c>
      <c r="D32" s="225">
        <v>0</v>
      </c>
      <c r="E32" s="226"/>
      <c r="F32" s="227">
        <v>20</v>
      </c>
      <c r="G32" s="225">
        <v>0</v>
      </c>
      <c r="H32" s="227">
        <v>5</v>
      </c>
      <c r="I32" s="225">
        <v>0</v>
      </c>
      <c r="J32" s="227">
        <v>14</v>
      </c>
      <c r="K32" s="169">
        <v>0</v>
      </c>
      <c r="L32" s="268">
        <v>0</v>
      </c>
      <c r="M32" s="169">
        <v>0</v>
      </c>
      <c r="N32" s="132">
        <v>0</v>
      </c>
      <c r="O32" s="39">
        <f t="shared" si="1"/>
        <v>39</v>
      </c>
      <c r="P32" s="150"/>
      <c r="S32" s="150"/>
    </row>
    <row r="33" spans="1:19" s="29" customFormat="1" ht="87" thickTop="1" thickBot="1">
      <c r="A33" s="28"/>
      <c r="B33" s="162" t="s">
        <v>32</v>
      </c>
      <c r="C33" s="196">
        <v>25</v>
      </c>
      <c r="D33" s="228">
        <v>0</v>
      </c>
      <c r="E33" s="229"/>
      <c r="F33" s="227"/>
      <c r="G33" s="228">
        <v>0</v>
      </c>
      <c r="H33" s="227">
        <v>0</v>
      </c>
      <c r="I33" s="228">
        <v>0</v>
      </c>
      <c r="J33" s="227">
        <v>12</v>
      </c>
      <c r="K33" s="197">
        <v>0</v>
      </c>
      <c r="L33" s="268">
        <v>0</v>
      </c>
      <c r="M33" s="197">
        <v>0</v>
      </c>
      <c r="N33" s="132">
        <v>0</v>
      </c>
      <c r="O33" s="39">
        <f t="shared" si="1"/>
        <v>12</v>
      </c>
      <c r="P33" s="134" t="s">
        <v>47</v>
      </c>
      <c r="Q33" s="32"/>
      <c r="R33" s="32"/>
      <c r="S33" s="151"/>
    </row>
    <row r="34" spans="1:19" ht="55" customHeight="1" thickTop="1" thickBot="1">
      <c r="A34" s="30"/>
      <c r="B34" s="157" t="s">
        <v>74</v>
      </c>
      <c r="C34" s="112">
        <v>19</v>
      </c>
      <c r="D34" s="230">
        <v>0</v>
      </c>
      <c r="E34" s="226"/>
      <c r="F34" s="231">
        <v>0</v>
      </c>
      <c r="G34" s="230">
        <v>0</v>
      </c>
      <c r="H34" s="231">
        <f>C34*G34/100</f>
        <v>0</v>
      </c>
      <c r="I34" s="230">
        <v>0</v>
      </c>
      <c r="J34" s="231">
        <f>C34*I34/100</f>
        <v>0</v>
      </c>
      <c r="K34" s="170">
        <v>0</v>
      </c>
      <c r="L34" s="130">
        <v>0</v>
      </c>
      <c r="M34" s="170">
        <v>0</v>
      </c>
      <c r="N34" s="116">
        <v>19</v>
      </c>
      <c r="O34" s="39">
        <f>F34+H34+J34+L34+N34</f>
        <v>19</v>
      </c>
      <c r="P34" s="247" t="s">
        <v>64</v>
      </c>
    </row>
    <row r="35" spans="1:19" ht="53" customHeight="1" thickTop="1" thickBot="1">
      <c r="A35" s="30"/>
      <c r="B35" s="158" t="s">
        <v>24</v>
      </c>
      <c r="C35" s="112">
        <v>35</v>
      </c>
      <c r="D35" s="230">
        <v>0</v>
      </c>
      <c r="E35" s="226"/>
      <c r="F35" s="231">
        <f>C35*D35/100</f>
        <v>0</v>
      </c>
      <c r="G35" s="230">
        <v>0</v>
      </c>
      <c r="H35" s="231">
        <v>0</v>
      </c>
      <c r="I35" s="230">
        <v>0</v>
      </c>
      <c r="J35" s="231">
        <v>0</v>
      </c>
      <c r="K35" s="170">
        <v>0</v>
      </c>
      <c r="L35" s="130">
        <v>35</v>
      </c>
      <c r="M35" s="170">
        <v>0</v>
      </c>
      <c r="N35" s="116">
        <v>0</v>
      </c>
      <c r="O35" s="39">
        <f>F35+H35+J35+L35+N35</f>
        <v>35</v>
      </c>
    </row>
    <row r="36" spans="1:19" ht="45" customHeight="1" thickTop="1" thickBot="1">
      <c r="A36" s="30"/>
      <c r="B36" s="158" t="s">
        <v>25</v>
      </c>
      <c r="C36" s="112">
        <v>317</v>
      </c>
      <c r="D36" s="230">
        <v>0</v>
      </c>
      <c r="E36" s="226"/>
      <c r="F36" s="231">
        <f>C36*D36/100</f>
        <v>0</v>
      </c>
      <c r="G36" s="230">
        <v>0</v>
      </c>
      <c r="H36" s="231">
        <f>C36*G36/100</f>
        <v>0</v>
      </c>
      <c r="I36" s="230">
        <v>0</v>
      </c>
      <c r="J36" s="231">
        <v>0</v>
      </c>
      <c r="K36" s="170">
        <v>0</v>
      </c>
      <c r="L36" s="130">
        <v>260</v>
      </c>
      <c r="M36" s="170"/>
      <c r="N36" s="116">
        <v>30</v>
      </c>
      <c r="O36" s="39">
        <f>F36+H36+J36+L36+N36</f>
        <v>290</v>
      </c>
    </row>
    <row r="37" spans="1:19" ht="67" customHeight="1" thickTop="1" thickBot="1">
      <c r="A37" s="33"/>
      <c r="B37" s="163" t="s">
        <v>31</v>
      </c>
      <c r="C37" s="174">
        <v>18</v>
      </c>
      <c r="D37" s="230">
        <v>0</v>
      </c>
      <c r="E37" s="226"/>
      <c r="F37" s="231">
        <v>0</v>
      </c>
      <c r="G37" s="230">
        <v>0</v>
      </c>
      <c r="H37" s="231">
        <f>C37*G37/100</f>
        <v>0</v>
      </c>
      <c r="I37" s="230">
        <v>0</v>
      </c>
      <c r="J37" s="232">
        <v>0</v>
      </c>
      <c r="K37" s="171">
        <v>0</v>
      </c>
      <c r="L37" s="269">
        <v>0</v>
      </c>
      <c r="M37" s="170">
        <v>0</v>
      </c>
      <c r="N37" s="173">
        <v>30</v>
      </c>
      <c r="O37" s="39">
        <f>F37+H37+J37+L37+N37</f>
        <v>30</v>
      </c>
      <c r="P37" s="248" t="s">
        <v>65</v>
      </c>
    </row>
    <row r="38" spans="1:19" ht="39" customHeight="1" thickTop="1" thickBot="1">
      <c r="A38" s="33"/>
      <c r="B38" s="163" t="s">
        <v>57</v>
      </c>
      <c r="C38" s="236"/>
      <c r="D38" s="230">
        <v>0</v>
      </c>
      <c r="E38" s="226"/>
      <c r="F38" s="231">
        <v>0</v>
      </c>
      <c r="G38" s="230">
        <v>0</v>
      </c>
      <c r="H38" s="231">
        <f>C38*G38/100</f>
        <v>0</v>
      </c>
      <c r="I38" s="230">
        <v>0</v>
      </c>
      <c r="J38" s="232">
        <v>30</v>
      </c>
      <c r="K38" s="172">
        <v>0</v>
      </c>
      <c r="L38" s="269">
        <v>0</v>
      </c>
      <c r="M38" s="170">
        <v>0</v>
      </c>
      <c r="N38" s="173">
        <v>0</v>
      </c>
      <c r="O38" s="39">
        <f>F38+H38+J38+L38+N38</f>
        <v>30</v>
      </c>
      <c r="P38" s="147" t="s">
        <v>33</v>
      </c>
      <c r="Q38" s="252">
        <v>30</v>
      </c>
      <c r="R38" s="31"/>
    </row>
    <row r="39" spans="1:19" ht="43" customHeight="1" thickTop="1" thickBot="1">
      <c r="A39" s="33"/>
      <c r="B39" s="163" t="s">
        <v>23</v>
      </c>
      <c r="C39" s="174">
        <v>18</v>
      </c>
      <c r="D39" s="230">
        <v>0</v>
      </c>
      <c r="E39" s="226"/>
      <c r="F39" s="231">
        <f>C39*D39/100</f>
        <v>0</v>
      </c>
      <c r="G39" s="230">
        <v>0</v>
      </c>
      <c r="H39" s="231">
        <v>0</v>
      </c>
      <c r="I39" s="230">
        <v>0</v>
      </c>
      <c r="J39" s="232">
        <v>0</v>
      </c>
      <c r="K39" s="172">
        <v>0</v>
      </c>
      <c r="L39" s="269">
        <v>40</v>
      </c>
      <c r="M39" s="170">
        <v>0</v>
      </c>
      <c r="N39" s="173">
        <v>0</v>
      </c>
      <c r="O39" s="39">
        <f t="shared" si="1"/>
        <v>40</v>
      </c>
    </row>
    <row r="40" spans="1:19" ht="43" customHeight="1" thickTop="1" thickBot="1">
      <c r="A40" s="33"/>
      <c r="B40" s="163" t="s">
        <v>56</v>
      </c>
      <c r="C40" s="174"/>
      <c r="D40" s="230">
        <v>0</v>
      </c>
      <c r="E40" s="226"/>
      <c r="F40" s="231">
        <f>C40*D40/100</f>
        <v>0</v>
      </c>
      <c r="G40" s="230">
        <v>0</v>
      </c>
      <c r="H40" s="231">
        <f>C40*G40/100</f>
        <v>0</v>
      </c>
      <c r="I40" s="230">
        <v>0</v>
      </c>
      <c r="J40" s="232">
        <v>0</v>
      </c>
      <c r="K40" s="172">
        <v>0</v>
      </c>
      <c r="L40" s="269">
        <v>45</v>
      </c>
      <c r="M40" s="171">
        <v>0</v>
      </c>
      <c r="N40" s="173">
        <v>0</v>
      </c>
      <c r="O40" s="39">
        <f>F40+H40+J40+L40+N40</f>
        <v>45</v>
      </c>
      <c r="P40" s="253" t="s">
        <v>62</v>
      </c>
    </row>
    <row r="41" spans="1:19" ht="43" customHeight="1" thickTop="1" thickBot="1">
      <c r="A41" s="33"/>
      <c r="B41" s="163" t="s">
        <v>72</v>
      </c>
      <c r="C41" s="174"/>
      <c r="D41" s="230"/>
      <c r="E41" s="226"/>
      <c r="F41" s="232"/>
      <c r="G41" s="230"/>
      <c r="H41" s="232"/>
      <c r="I41" s="230"/>
      <c r="J41" s="232"/>
      <c r="K41" s="172">
        <v>0</v>
      </c>
      <c r="L41" s="269">
        <v>10</v>
      </c>
      <c r="M41" s="240"/>
      <c r="N41" s="173"/>
      <c r="O41" s="39"/>
      <c r="P41" s="151"/>
    </row>
    <row r="42" spans="1:19" ht="35" thickTop="1" thickBot="1">
      <c r="A42" s="89" t="s">
        <v>16</v>
      </c>
      <c r="B42" s="136" t="s">
        <v>7</v>
      </c>
      <c r="C42" s="69">
        <f>SUM(C43:C47)</f>
        <v>174</v>
      </c>
      <c r="D42" s="213"/>
      <c r="E42" s="214"/>
      <c r="F42" s="223">
        <f>SUM(F43:F45)</f>
        <v>0</v>
      </c>
      <c r="G42" s="224"/>
      <c r="H42" s="223">
        <f>SUM(H43:H47)</f>
        <v>0</v>
      </c>
      <c r="I42" s="224"/>
      <c r="J42" s="223">
        <f>SUM(J43:J47)</f>
        <v>100</v>
      </c>
      <c r="K42" s="70"/>
      <c r="L42" s="270">
        <v>25</v>
      </c>
      <c r="M42" s="73"/>
      <c r="N42" s="175">
        <f xml:space="preserve"> SUM(N43:N47)</f>
        <v>55</v>
      </c>
      <c r="O42" s="141">
        <f>F42+H42+J42+L42+N42</f>
        <v>180</v>
      </c>
      <c r="P42" s="274">
        <f>SUM(O43:O47)</f>
        <v>180</v>
      </c>
      <c r="Q42" s="2" t="s">
        <v>80</v>
      </c>
    </row>
    <row r="43" spans="1:19" ht="57" customHeight="1" thickTop="1" thickBot="1">
      <c r="A43" s="111"/>
      <c r="B43" s="157" t="s">
        <v>19</v>
      </c>
      <c r="C43" s="112">
        <v>44</v>
      </c>
      <c r="D43" s="225">
        <v>0</v>
      </c>
      <c r="E43" s="233"/>
      <c r="F43" s="231">
        <v>0</v>
      </c>
      <c r="G43" s="225">
        <v>0</v>
      </c>
      <c r="H43" s="231">
        <v>0</v>
      </c>
      <c r="I43" s="225">
        <v>0</v>
      </c>
      <c r="J43" s="231">
        <v>20</v>
      </c>
      <c r="K43" s="107">
        <v>0</v>
      </c>
      <c r="L43" s="130">
        <v>25</v>
      </c>
      <c r="M43" s="107">
        <v>0</v>
      </c>
      <c r="N43" s="116">
        <v>0</v>
      </c>
      <c r="O43" s="39">
        <f t="shared" si="1"/>
        <v>45</v>
      </c>
      <c r="P43" s="149"/>
    </row>
    <row r="44" spans="1:19" ht="57" customHeight="1" thickTop="1" thickBot="1">
      <c r="A44" s="111"/>
      <c r="B44" s="158" t="s">
        <v>17</v>
      </c>
      <c r="C44" s="112">
        <v>85</v>
      </c>
      <c r="D44" s="225">
        <v>0</v>
      </c>
      <c r="E44" s="233"/>
      <c r="F44" s="231">
        <v>0</v>
      </c>
      <c r="G44" s="230">
        <v>0</v>
      </c>
      <c r="H44" s="231">
        <v>0</v>
      </c>
      <c r="I44" s="230">
        <v>0</v>
      </c>
      <c r="J44" s="231">
        <v>80</v>
      </c>
      <c r="K44" s="113">
        <v>0</v>
      </c>
      <c r="L44" s="130">
        <v>0</v>
      </c>
      <c r="M44" s="113">
        <v>0</v>
      </c>
      <c r="N44" s="116">
        <v>20</v>
      </c>
      <c r="O44" s="39">
        <f t="shared" si="1"/>
        <v>100</v>
      </c>
    </row>
    <row r="45" spans="1:19" ht="55" customHeight="1" thickTop="1" thickBot="1">
      <c r="A45" s="111"/>
      <c r="B45" s="158" t="s">
        <v>18</v>
      </c>
      <c r="C45" s="112">
        <v>22</v>
      </c>
      <c r="D45" s="225">
        <v>0</v>
      </c>
      <c r="E45" s="233"/>
      <c r="F45" s="231">
        <f>C45*D45/100</f>
        <v>0</v>
      </c>
      <c r="G45" s="230">
        <v>0</v>
      </c>
      <c r="H45" s="231">
        <v>0</v>
      </c>
      <c r="I45" s="230">
        <v>0</v>
      </c>
      <c r="J45" s="231">
        <f>C45*I45/100</f>
        <v>0</v>
      </c>
      <c r="K45" s="113">
        <v>0</v>
      </c>
      <c r="L45" s="130"/>
      <c r="M45" s="113">
        <v>0</v>
      </c>
      <c r="N45" s="116">
        <v>20</v>
      </c>
      <c r="O45" s="39">
        <f t="shared" si="1"/>
        <v>20</v>
      </c>
      <c r="P45" s="273" t="s">
        <v>78</v>
      </c>
    </row>
    <row r="46" spans="1:19" ht="55" customHeight="1" thickTop="1" thickBot="1">
      <c r="A46" s="117"/>
      <c r="B46" s="97" t="s">
        <v>73</v>
      </c>
      <c r="C46" s="118"/>
      <c r="D46" s="225"/>
      <c r="E46" s="234"/>
      <c r="F46" s="235"/>
      <c r="G46" s="230"/>
      <c r="H46" s="235"/>
      <c r="I46" s="230"/>
      <c r="J46" s="235"/>
      <c r="K46" s="113"/>
      <c r="L46" s="266"/>
      <c r="M46" s="113"/>
      <c r="N46" s="120">
        <v>5</v>
      </c>
      <c r="O46" s="39">
        <f>N46</f>
        <v>5</v>
      </c>
      <c r="P46" s="148" t="s">
        <v>77</v>
      </c>
    </row>
    <row r="47" spans="1:19" ht="59" customHeight="1" thickTop="1" thickBot="1">
      <c r="A47" s="199"/>
      <c r="B47" s="164" t="s">
        <v>8</v>
      </c>
      <c r="C47" s="118">
        <v>23</v>
      </c>
      <c r="D47" s="225">
        <v>0</v>
      </c>
      <c r="E47" s="234"/>
      <c r="F47" s="235">
        <v>0</v>
      </c>
      <c r="G47" s="230">
        <v>0</v>
      </c>
      <c r="H47" s="235">
        <v>0</v>
      </c>
      <c r="I47" s="230">
        <v>0</v>
      </c>
      <c r="J47" s="235">
        <v>0</v>
      </c>
      <c r="K47" s="113">
        <v>0</v>
      </c>
      <c r="L47" s="266">
        <v>0</v>
      </c>
      <c r="M47" s="113">
        <v>0</v>
      </c>
      <c r="N47" s="120">
        <v>10</v>
      </c>
      <c r="O47" s="39">
        <f t="shared" si="1"/>
        <v>10</v>
      </c>
      <c r="P47" s="185"/>
    </row>
    <row r="48" spans="1:19" ht="55" customHeight="1" thickTop="1" thickBot="1">
      <c r="A48" s="200" t="s">
        <v>9</v>
      </c>
      <c r="B48" s="165" t="s">
        <v>28</v>
      </c>
      <c r="C48" s="176">
        <f>C42+C20+C4+C3+C5+C31</f>
        <v>2915</v>
      </c>
      <c r="D48" s="177"/>
      <c r="E48" s="178"/>
      <c r="F48" s="179">
        <f>F42+F20+F4+F3+F5+F31</f>
        <v>238</v>
      </c>
      <c r="G48" s="177"/>
      <c r="H48" s="179">
        <f>H42+H20+H4+H3+H5+H31</f>
        <v>966</v>
      </c>
      <c r="I48" s="177"/>
      <c r="J48" s="179">
        <f>J42+J20+J4+J3+J5+J31</f>
        <v>410</v>
      </c>
      <c r="K48" s="177"/>
      <c r="L48" s="179">
        <f>L42+L20+L4+L3+L5+L31</f>
        <v>825</v>
      </c>
      <c r="M48" s="180"/>
      <c r="N48" s="179">
        <f>N42+N20+N4+N3+N5+N31</f>
        <v>370</v>
      </c>
      <c r="O48" s="201">
        <f>O3+O4+O5+O20+O31+O42</f>
        <v>2809</v>
      </c>
      <c r="P48" s="275">
        <f>F48+H48+J48+L48+N48</f>
        <v>2809</v>
      </c>
      <c r="Q48" s="2" t="s">
        <v>79</v>
      </c>
    </row>
    <row r="49" spans="1:19">
      <c r="S49" s="149"/>
    </row>
    <row r="50" spans="1:19">
      <c r="N50" s="239">
        <f>238+966+410</f>
        <v>1614</v>
      </c>
      <c r="S50" s="203"/>
    </row>
    <row r="51" spans="1:19">
      <c r="A51" s="35" t="s">
        <v>10</v>
      </c>
      <c r="B51" s="158"/>
      <c r="C51" s="35"/>
      <c r="D51" s="35"/>
      <c r="E51" s="36"/>
      <c r="F51" s="35"/>
      <c r="G51" s="35"/>
      <c r="O51" s="192"/>
    </row>
    <row r="52" spans="1:19">
      <c r="A52" s="37"/>
      <c r="B52" s="166">
        <v>2016</v>
      </c>
      <c r="C52" s="37">
        <v>2017</v>
      </c>
      <c r="D52" s="37">
        <v>2018</v>
      </c>
      <c r="E52" s="211"/>
      <c r="F52" s="37">
        <v>2019</v>
      </c>
      <c r="G52" s="37">
        <v>2020</v>
      </c>
      <c r="H52" s="212" t="s">
        <v>20</v>
      </c>
    </row>
    <row r="53" spans="1:19">
      <c r="A53" s="37" t="s">
        <v>0</v>
      </c>
      <c r="B53" s="167">
        <f>F3</f>
        <v>34</v>
      </c>
      <c r="C53" s="204">
        <f>H3</f>
        <v>228</v>
      </c>
      <c r="D53" s="205">
        <f>J3</f>
        <v>0</v>
      </c>
      <c r="E53" s="206"/>
      <c r="F53" s="205">
        <f>L3</f>
        <v>0</v>
      </c>
      <c r="G53" s="205">
        <f>N3</f>
        <v>0</v>
      </c>
      <c r="H53" s="207">
        <f t="shared" ref="H53:H58" si="2">B53+C53+D53+E53+F53+G53</f>
        <v>262</v>
      </c>
    </row>
    <row r="54" spans="1:19">
      <c r="A54" s="37" t="s">
        <v>1</v>
      </c>
      <c r="B54" s="168">
        <f>F4</f>
        <v>84</v>
      </c>
      <c r="C54" s="208">
        <f>H4</f>
        <v>605</v>
      </c>
      <c r="D54" s="209">
        <f>J4</f>
        <v>0</v>
      </c>
      <c r="E54" s="210"/>
      <c r="F54" s="209">
        <f>L4</f>
        <v>0</v>
      </c>
      <c r="G54" s="209">
        <f>N4</f>
        <v>0</v>
      </c>
      <c r="H54" s="207">
        <f t="shared" si="2"/>
        <v>689</v>
      </c>
    </row>
    <row r="55" spans="1:19">
      <c r="A55" s="37" t="s">
        <v>2</v>
      </c>
      <c r="B55" s="168">
        <f>F5</f>
        <v>80</v>
      </c>
      <c r="C55" s="208">
        <f>H5</f>
        <v>108</v>
      </c>
      <c r="D55" s="209">
        <f>J5</f>
        <v>234</v>
      </c>
      <c r="E55" s="210"/>
      <c r="F55" s="209">
        <f>L5</f>
        <v>70</v>
      </c>
      <c r="G55" s="209">
        <f>N5</f>
        <v>168</v>
      </c>
      <c r="H55" s="207">
        <f t="shared" si="2"/>
        <v>660</v>
      </c>
    </row>
    <row r="56" spans="1:19">
      <c r="A56" s="37" t="s">
        <v>3</v>
      </c>
      <c r="B56" s="167">
        <f>F20</f>
        <v>20</v>
      </c>
      <c r="C56" s="204">
        <f>H20</f>
        <v>20</v>
      </c>
      <c r="D56" s="205">
        <f>J20</f>
        <v>20</v>
      </c>
      <c r="E56" s="206"/>
      <c r="F56" s="205">
        <f>L20</f>
        <v>340</v>
      </c>
      <c r="G56" s="205">
        <f>N20</f>
        <v>68</v>
      </c>
      <c r="H56" s="207">
        <f>B56+C56+D56+E56+F56+G56</f>
        <v>468</v>
      </c>
    </row>
    <row r="57" spans="1:19">
      <c r="A57" s="37" t="s">
        <v>14</v>
      </c>
      <c r="B57" s="167">
        <f>F31</f>
        <v>20</v>
      </c>
      <c r="C57" s="204">
        <f>H31</f>
        <v>5</v>
      </c>
      <c r="D57" s="205">
        <f>J31</f>
        <v>56</v>
      </c>
      <c r="E57" s="206"/>
      <c r="F57" s="205">
        <f>L31</f>
        <v>390</v>
      </c>
      <c r="G57" s="205">
        <f>N31</f>
        <v>79</v>
      </c>
      <c r="H57" s="207">
        <f>B57+C57+D57+E57+F57+G57</f>
        <v>550</v>
      </c>
    </row>
    <row r="58" spans="1:19">
      <c r="A58" s="37" t="s">
        <v>16</v>
      </c>
      <c r="B58" s="167">
        <f>F42</f>
        <v>0</v>
      </c>
      <c r="C58" s="204">
        <f>H42</f>
        <v>0</v>
      </c>
      <c r="D58" s="205">
        <f>J42</f>
        <v>100</v>
      </c>
      <c r="E58" s="206"/>
      <c r="F58" s="205">
        <f>L42</f>
        <v>25</v>
      </c>
      <c r="G58" s="205">
        <f>N42</f>
        <v>55</v>
      </c>
      <c r="H58" s="207">
        <f t="shared" si="2"/>
        <v>180</v>
      </c>
    </row>
    <row r="59" spans="1:19">
      <c r="A59" s="37" t="s">
        <v>20</v>
      </c>
      <c r="B59" s="167">
        <f>SUM(B53:B58)</f>
        <v>238</v>
      </c>
      <c r="C59" s="204">
        <f>SUM(C53:C58)</f>
        <v>966</v>
      </c>
      <c r="D59" s="205">
        <f>SUM(D53:D58)</f>
        <v>410</v>
      </c>
      <c r="E59" s="206"/>
      <c r="F59" s="205">
        <f>SUM(F53:F58)</f>
        <v>825</v>
      </c>
      <c r="G59" s="205">
        <f>SUM(G53:G58)</f>
        <v>370</v>
      </c>
      <c r="H59" s="207">
        <f>B59+C59+D59+E59+F59+G59</f>
        <v>2809</v>
      </c>
      <c r="J59" s="34"/>
    </row>
    <row r="61" spans="1:19">
      <c r="A61" s="1" t="s">
        <v>84</v>
      </c>
      <c r="D61" s="238"/>
    </row>
  </sheetData>
  <phoneticPr fontId="12" type="noConversion"/>
  <pageMargins left="0.75000000000000011" right="0.75000000000000011" top="1" bottom="1" header="0.5" footer="0.5"/>
  <pageSetup paperSize="9" scale="26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miscetti</dc:creator>
  <cp:lastModifiedBy>Microsoft Office User</cp:lastModifiedBy>
  <cp:lastPrinted>2018-05-15T15:10:28Z</cp:lastPrinted>
  <dcterms:created xsi:type="dcterms:W3CDTF">2014-04-28T07:35:52Z</dcterms:created>
  <dcterms:modified xsi:type="dcterms:W3CDTF">2019-09-18T13:44:03Z</dcterms:modified>
</cp:coreProperties>
</file>