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4000" yWindow="0" windowWidth="25600" windowHeight="15280" tabRatio="500" activeTab="1"/>
  </bookViews>
  <sheets>
    <sheet name="2016" sheetId="1" r:id="rId1"/>
    <sheet name="2017" sheetId="2" r:id="rId2"/>
  </sheets>
  <definedNames>
    <definedName name="_xlnm.Print_Area" localSheetId="1">'2017'!$A$1:$G$35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2" l="1"/>
  <c r="E7" i="2"/>
  <c r="D31" i="2"/>
  <c r="D30" i="2"/>
  <c r="D32" i="2"/>
  <c r="D33" i="2"/>
  <c r="D34" i="2"/>
  <c r="E31" i="2"/>
  <c r="D17" i="2"/>
  <c r="D27" i="2"/>
  <c r="E30" i="2"/>
  <c r="D22" i="2"/>
  <c r="E34" i="2"/>
  <c r="D28" i="2"/>
  <c r="E17" i="2"/>
  <c r="E19" i="1"/>
  <c r="E30" i="1"/>
  <c r="E29" i="1"/>
  <c r="E28" i="1"/>
  <c r="E27" i="1"/>
  <c r="E26" i="1"/>
  <c r="E23" i="1"/>
  <c r="D23" i="1"/>
  <c r="F16" i="1"/>
  <c r="G6" i="1"/>
  <c r="D3" i="1"/>
  <c r="D16" i="1"/>
  <c r="D24" i="1"/>
  <c r="G21" i="1"/>
  <c r="G7" i="1"/>
  <c r="G11" i="1"/>
  <c r="E16" i="1"/>
</calcChain>
</file>

<file path=xl/sharedStrings.xml><?xml version="1.0" encoding="utf-8"?>
<sst xmlns="http://schemas.openxmlformats.org/spreadsheetml/2006/main" count="144" uniqueCount="90">
  <si>
    <t>LECCE</t>
  </si>
  <si>
    <t>MECCANICA</t>
  </si>
  <si>
    <t>LNF</t>
  </si>
  <si>
    <t>PRE_PROD</t>
  </si>
  <si>
    <t>COMPOSITI,proto</t>
  </si>
  <si>
    <t>CRISTALLI+SENSORI</t>
  </si>
  <si>
    <t>FEE</t>
  </si>
  <si>
    <t>TOTALE LNF</t>
  </si>
  <si>
    <t>Protocavi per Modulo-0</t>
  </si>
  <si>
    <t>FEE supporti, holders et al.</t>
  </si>
  <si>
    <t>(fake crystals)</t>
  </si>
  <si>
    <t>(fiber needles)</t>
  </si>
  <si>
    <t>(SiPM holders)</t>
  </si>
  <si>
    <t>SiPM gara INFN</t>
  </si>
  <si>
    <t>MECCANICA TOT</t>
  </si>
  <si>
    <t xml:space="preserve">150 Fee Chips </t>
  </si>
  <si>
    <t>Proto Board Module-0</t>
  </si>
  <si>
    <t>GARA DISCHI</t>
  </si>
  <si>
    <t>PISA</t>
  </si>
  <si>
    <t>DIGITIZER</t>
  </si>
  <si>
    <t>FEE TOT</t>
  </si>
  <si>
    <t>WD TOT</t>
  </si>
  <si>
    <t>WBS</t>
  </si>
  <si>
    <t>TASK</t>
  </si>
  <si>
    <t>SOMME per WBS</t>
  </si>
  <si>
    <t>Xilink</t>
  </si>
  <si>
    <t>Fatto anche protipo per Modulo-0 (x2 piastre)</t>
  </si>
  <si>
    <t xml:space="preserve">6 schede prototipo --&gt; </t>
  </si>
  <si>
    <t>CsI+SiPM</t>
  </si>
  <si>
    <t>Sofferenze 2017</t>
  </si>
  <si>
    <t>SPESE  2016</t>
  </si>
  <si>
    <t>1700 $ each @ 1.1 Euro/$ = 1550 Euro x 14 = 21700</t>
  </si>
  <si>
    <t>Fraz *72 cristalli (14) + 150 SiPMs</t>
  </si>
  <si>
    <t>Crystals sharing with DOE</t>
  </si>
  <si>
    <t>Crystal Shipping FNAL/LNF</t>
  </si>
  <si>
    <t>TOTALE LECCE</t>
  </si>
  <si>
    <t>TOTALE PISA</t>
  </si>
  <si>
    <t>ASSEGNAZIONI</t>
  </si>
  <si>
    <t>Somme 2016</t>
  </si>
  <si>
    <t>Commenti</t>
  </si>
  <si>
    <t>Costo  Amcrys spostato a 2017+altri 1340 Euro shipping+Russi in arrivo?</t>
  </si>
  <si>
    <t>1 crate proto (3), 1 FEEdisk +cooling lines mod-0 (7)</t>
  </si>
  <si>
    <t>CsI+SiPM 2016</t>
  </si>
  <si>
    <t>FEE+MB 2016</t>
  </si>
  <si>
    <t>Mech LNF 2016</t>
  </si>
  <si>
    <t>Compositi  Lecce</t>
  </si>
  <si>
    <t>TOTALE 2016</t>
  </si>
  <si>
    <t>SPESE  2017</t>
  </si>
  <si>
    <t>SiPM</t>
  </si>
  <si>
    <t>SIPM extention</t>
  </si>
  <si>
    <t>fino a 4000 pezzi</t>
  </si>
  <si>
    <t>Crystal sharing gara FNAL</t>
  </si>
  <si>
    <t>SiPM gara INFN (950.000 tetto)</t>
  </si>
  <si>
    <t>5 Mezzanine versione-0</t>
  </si>
  <si>
    <t>X FEE chips with new connector</t>
  </si>
  <si>
    <t>cables with new connectors</t>
  </si>
  <si>
    <t>Update GARA DISCHI</t>
  </si>
  <si>
    <t>Zampe</t>
  </si>
  <si>
    <t>SiPM holders new</t>
  </si>
  <si>
    <t>CF ciano-estere</t>
  </si>
  <si>
    <t>CC2</t>
  </si>
  <si>
    <t>FEE (10+10 sj)</t>
  </si>
  <si>
    <t>MECCANICA (20+20)</t>
  </si>
  <si>
    <t>Mech LNF 2017</t>
  </si>
  <si>
    <t>FEE+MB 2017</t>
  </si>
  <si>
    <t>Totale</t>
  </si>
  <si>
    <t>TOTALE ASSEGNATO</t>
  </si>
  <si>
    <t>SPESO 2017</t>
  </si>
  <si>
    <t>Mockup Scalettature</t>
  </si>
  <si>
    <t>GARA DA FARE</t>
  </si>
  <si>
    <t>GARA DA UPDATARE</t>
  </si>
  <si>
    <t>ORDINE IN CORSO</t>
  </si>
  <si>
    <t>ORDINE FATTO</t>
  </si>
  <si>
    <t>LASER</t>
  </si>
  <si>
    <t>LASER FIBERS /Proto</t>
  </si>
  <si>
    <t>SJ-non sbloccato</t>
  </si>
  <si>
    <t>CC1 (S-sbloccatoJ July)</t>
  </si>
  <si>
    <t>DEWAR (+10 k consumo) + SJ</t>
  </si>
  <si>
    <t>Ordini in corso</t>
  </si>
  <si>
    <t>PREV-2017</t>
  </si>
  <si>
    <t>DIGI (SJ)</t>
  </si>
  <si>
    <t>Pagamento in corso contributo SOW</t>
  </si>
  <si>
    <t>Crystals sharing INFN pre-prod</t>
  </si>
  <si>
    <t>Cristalli (PROD)</t>
  </si>
  <si>
    <t>in progress</t>
  </si>
  <si>
    <t>V2.0</t>
  </si>
  <si>
    <t>Back plate</t>
  </si>
  <si>
    <t>Back Plate (SJ)</t>
  </si>
  <si>
    <t>v3.0</t>
  </si>
  <si>
    <t>DIGI (3+2 sj)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</si>
</sst>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#,##0.00;[Red]&quot;€&quot;#,##0.00"/>
    <numFmt numFmtId="165" formatCode="_-[$$-409]* #,##0.00_ ;_-[$$-409]* \-#,##0.00\ ;_-[$$-409]* &quot;-&quot;??_ ;_-@_ 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b/>
      <sz val="16"/>
      <color theme="1"/>
      <name val="Calibri"/>
      <scheme val="minor"/>
    </font>
    <font>
      <sz val="18"/>
      <color rgb="FFFF0000"/>
      <name val="Calibri"/>
      <scheme val="minor"/>
    </font>
    <font>
      <b/>
      <sz val="14"/>
      <color theme="1"/>
      <name val="Calibri"/>
      <scheme val="minor"/>
    </font>
    <font>
      <b/>
      <sz val="16"/>
      <color rgb="FF800000"/>
      <name val="Calibri"/>
      <scheme val="minor"/>
    </font>
    <font>
      <b/>
      <sz val="16"/>
      <color rgb="FFFF0000"/>
      <name val="Calibri"/>
      <scheme val="minor"/>
    </font>
    <font>
      <sz val="16"/>
      <color theme="1"/>
      <name val="Calibri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  <font>
      <sz val="8"/>
      <name val="Calibri"/>
      <family val="2"/>
      <scheme val="minor"/>
    </font>
    <font>
      <sz val="16"/>
      <color rgb="FFFF0000"/>
      <name val="Calibri"/>
      <scheme val="minor"/>
    </font>
    <font>
      <sz val="20"/>
      <color theme="1"/>
      <name val="Calibri"/>
      <scheme val="minor"/>
    </font>
    <font>
      <b/>
      <sz val="20"/>
      <color theme="1"/>
      <name val="Calibri"/>
      <scheme val="minor"/>
    </font>
    <font>
      <b/>
      <sz val="18"/>
      <color rgb="FF8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1" fillId="0" borderId="0" xfId="0" applyNumberFormat="1" applyFont="1"/>
    <xf numFmtId="164" fontId="4" fillId="0" borderId="0" xfId="0" applyNumberFormat="1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1" fillId="0" borderId="0" xfId="0" applyFont="1"/>
    <xf numFmtId="164" fontId="0" fillId="0" borderId="0" xfId="0" applyNumberFormat="1" applyAlignment="1">
      <alignment wrapText="1"/>
    </xf>
    <xf numFmtId="164" fontId="1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164" fontId="5" fillId="0" borderId="0" xfId="0" applyNumberFormat="1" applyFont="1"/>
    <xf numFmtId="0" fontId="8" fillId="2" borderId="0" xfId="0" applyFont="1" applyFill="1"/>
    <xf numFmtId="164" fontId="8" fillId="2" borderId="0" xfId="0" applyNumberFormat="1" applyFont="1" applyFill="1"/>
    <xf numFmtId="164" fontId="9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4" fontId="10" fillId="0" borderId="0" xfId="0" applyNumberFormat="1" applyFont="1"/>
    <xf numFmtId="164" fontId="10" fillId="0" borderId="0" xfId="0" applyNumberFormat="1" applyFont="1" applyAlignment="1">
      <alignment wrapText="1"/>
    </xf>
    <xf numFmtId="165" fontId="10" fillId="0" borderId="0" xfId="0" applyNumberFormat="1" applyFont="1"/>
    <xf numFmtId="164" fontId="14" fillId="0" borderId="0" xfId="0" applyNumberFormat="1" applyFont="1"/>
    <xf numFmtId="0" fontId="14" fillId="0" borderId="0" xfId="0" applyFont="1"/>
    <xf numFmtId="0" fontId="15" fillId="0" borderId="0" xfId="0" applyFont="1"/>
    <xf numFmtId="164" fontId="16" fillId="0" borderId="0" xfId="0" applyNumberFormat="1" applyFont="1"/>
    <xf numFmtId="164" fontId="15" fillId="0" borderId="0" xfId="0" applyNumberFormat="1" applyFont="1"/>
    <xf numFmtId="164" fontId="17" fillId="2" borderId="0" xfId="0" applyNumberFormat="1" applyFont="1" applyFill="1"/>
    <xf numFmtId="0" fontId="11" fillId="2" borderId="0" xfId="0" applyFont="1" applyFill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2" workbookViewId="0">
      <selection activeCell="D30" sqref="D30:E30"/>
    </sheetView>
  </sheetViews>
  <sheetFormatPr baseColWidth="10" defaultRowHeight="15" x14ac:dyDescent="0"/>
  <cols>
    <col min="1" max="1" width="11.6640625" customWidth="1"/>
    <col min="2" max="2" width="17.83203125" customWidth="1"/>
    <col min="3" max="3" width="23.6640625" customWidth="1"/>
    <col min="4" max="4" width="17.6640625" customWidth="1"/>
    <col min="5" max="5" width="16.83203125" customWidth="1"/>
    <col min="6" max="6" width="17.1640625" customWidth="1"/>
    <col min="7" max="7" width="13.6640625" style="2" customWidth="1"/>
    <col min="8" max="8" width="22.6640625" customWidth="1"/>
  </cols>
  <sheetData>
    <row r="1" spans="1:12" ht="20">
      <c r="A1" s="5">
        <v>2016</v>
      </c>
      <c r="B1" s="5" t="s">
        <v>22</v>
      </c>
      <c r="C1" s="5" t="s">
        <v>23</v>
      </c>
      <c r="D1" s="5" t="s">
        <v>37</v>
      </c>
      <c r="E1" s="5" t="s">
        <v>30</v>
      </c>
      <c r="F1" s="11" t="s">
        <v>29</v>
      </c>
      <c r="G1" s="12" t="s">
        <v>38</v>
      </c>
      <c r="H1" s="11" t="s">
        <v>39</v>
      </c>
    </row>
    <row r="3" spans="1:12">
      <c r="A3" t="s">
        <v>2</v>
      </c>
      <c r="B3" t="s">
        <v>5</v>
      </c>
      <c r="C3" t="s">
        <v>3</v>
      </c>
      <c r="D3" s="1">
        <f>108000</f>
        <v>108000</v>
      </c>
      <c r="E3" s="1"/>
    </row>
    <row r="4" spans="1:12" ht="30">
      <c r="B4" s="2" t="s">
        <v>32</v>
      </c>
      <c r="C4" t="s">
        <v>13</v>
      </c>
      <c r="E4" s="1">
        <v>84000</v>
      </c>
      <c r="H4" s="2" t="s">
        <v>31</v>
      </c>
    </row>
    <row r="5" spans="1:12">
      <c r="C5" t="s">
        <v>33</v>
      </c>
      <c r="E5" s="1">
        <v>16400</v>
      </c>
      <c r="F5" s="1">
        <v>5300</v>
      </c>
    </row>
    <row r="6" spans="1:12">
      <c r="C6" t="s">
        <v>34</v>
      </c>
      <c r="E6" s="1">
        <v>715</v>
      </c>
      <c r="F6" s="1">
        <v>1343</v>
      </c>
      <c r="G6" s="9">
        <f>E4+E5+E6</f>
        <v>101115</v>
      </c>
      <c r="H6" t="s">
        <v>42</v>
      </c>
    </row>
    <row r="7" spans="1:12">
      <c r="A7" t="s">
        <v>2</v>
      </c>
      <c r="B7" t="s">
        <v>6</v>
      </c>
      <c r="C7" s="2" t="s">
        <v>15</v>
      </c>
      <c r="D7" s="1">
        <v>20000</v>
      </c>
      <c r="E7" s="1">
        <v>20900</v>
      </c>
      <c r="G7" s="9">
        <f>E7+E8+E9</f>
        <v>25900</v>
      </c>
      <c r="H7" t="s">
        <v>43</v>
      </c>
    </row>
    <row r="8" spans="1:12">
      <c r="A8" t="s">
        <v>2</v>
      </c>
      <c r="B8" t="s">
        <v>6</v>
      </c>
      <c r="C8" s="2" t="s">
        <v>8</v>
      </c>
      <c r="D8" s="1"/>
      <c r="E8" s="1">
        <v>1500</v>
      </c>
    </row>
    <row r="9" spans="1:12">
      <c r="B9" t="s">
        <v>6</v>
      </c>
      <c r="C9" s="2" t="s">
        <v>16</v>
      </c>
      <c r="D9" s="1"/>
      <c r="E9" s="1">
        <v>3500</v>
      </c>
    </row>
    <row r="10" spans="1:12">
      <c r="C10" s="2"/>
      <c r="D10" s="1"/>
      <c r="E10" s="1"/>
    </row>
    <row r="11" spans="1:12">
      <c r="A11" t="s">
        <v>2</v>
      </c>
      <c r="B11" t="s">
        <v>1</v>
      </c>
      <c r="C11" t="s">
        <v>17</v>
      </c>
      <c r="D11" s="1">
        <v>34000</v>
      </c>
      <c r="E11" s="1">
        <v>37500</v>
      </c>
      <c r="G11" s="9">
        <f>E11+E13+E14+E15</f>
        <v>55353</v>
      </c>
      <c r="H11" t="s">
        <v>44</v>
      </c>
    </row>
    <row r="12" spans="1:12">
      <c r="A12" t="s">
        <v>2</v>
      </c>
      <c r="C12" s="2" t="s">
        <v>9</v>
      </c>
      <c r="D12" s="1">
        <v>20000</v>
      </c>
      <c r="E12" s="1"/>
    </row>
    <row r="13" spans="1:12">
      <c r="C13" s="1" t="s">
        <v>10</v>
      </c>
      <c r="E13" s="1">
        <v>7300</v>
      </c>
    </row>
    <row r="14" spans="1:12">
      <c r="C14" s="1" t="s">
        <v>11</v>
      </c>
      <c r="E14" s="1">
        <v>2500</v>
      </c>
    </row>
    <row r="15" spans="1:12">
      <c r="C15" s="1" t="s">
        <v>12</v>
      </c>
      <c r="E15" s="1">
        <v>8053</v>
      </c>
    </row>
    <row r="16" spans="1:12" ht="45">
      <c r="C16" t="s">
        <v>7</v>
      </c>
      <c r="D16" s="3">
        <f>SUM(D3:D12)</f>
        <v>182000</v>
      </c>
      <c r="E16" s="4">
        <f>SUM(E3:E15)</f>
        <v>182368</v>
      </c>
      <c r="F16" s="3">
        <f>F5+F6</f>
        <v>6643</v>
      </c>
      <c r="H16" s="2" t="s">
        <v>40</v>
      </c>
      <c r="I16" s="2"/>
      <c r="J16" s="2"/>
      <c r="K16" s="2"/>
      <c r="L16" s="2"/>
    </row>
    <row r="17" spans="1:10">
      <c r="D17" s="3"/>
    </row>
    <row r="18" spans="1:10">
      <c r="A18" t="s">
        <v>0</v>
      </c>
      <c r="B18" s="1" t="s">
        <v>1</v>
      </c>
      <c r="C18" t="s">
        <v>4</v>
      </c>
      <c r="D18">
        <v>20000</v>
      </c>
      <c r="E18" s="1">
        <v>20000</v>
      </c>
      <c r="G18" s="9">
        <v>20000</v>
      </c>
      <c r="H18" t="s">
        <v>45</v>
      </c>
    </row>
    <row r="19" spans="1:10">
      <c r="B19" s="1"/>
      <c r="C19" t="s">
        <v>35</v>
      </c>
      <c r="E19" s="1">
        <f>E18</f>
        <v>20000</v>
      </c>
    </row>
    <row r="20" spans="1:10" ht="30">
      <c r="A20" t="s">
        <v>18</v>
      </c>
      <c r="B20" t="s">
        <v>1</v>
      </c>
      <c r="C20" s="2" t="s">
        <v>41</v>
      </c>
      <c r="D20">
        <v>6000</v>
      </c>
      <c r="E20" s="1">
        <v>10000</v>
      </c>
      <c r="G20" s="9">
        <v>10000</v>
      </c>
      <c r="H20" s="2" t="s">
        <v>26</v>
      </c>
      <c r="I20" s="2"/>
      <c r="J20" s="2"/>
    </row>
    <row r="21" spans="1:10">
      <c r="A21" t="s">
        <v>18</v>
      </c>
      <c r="B21" t="s">
        <v>19</v>
      </c>
      <c r="C21" t="s">
        <v>27</v>
      </c>
      <c r="D21">
        <v>17000</v>
      </c>
      <c r="E21" s="1">
        <v>13000</v>
      </c>
      <c r="G21" s="9">
        <f>E21+E22</f>
        <v>16000</v>
      </c>
    </row>
    <row r="22" spans="1:10">
      <c r="C22" t="s">
        <v>25</v>
      </c>
      <c r="D22">
        <v>3000</v>
      </c>
      <c r="E22" s="1">
        <v>3000</v>
      </c>
    </row>
    <row r="23" spans="1:10">
      <c r="C23" t="s">
        <v>36</v>
      </c>
      <c r="D23">
        <f>D20+D21+D22</f>
        <v>26000</v>
      </c>
      <c r="E23" s="1">
        <f>E20+E21+E22</f>
        <v>26000</v>
      </c>
    </row>
    <row r="24" spans="1:10">
      <c r="D24" s="3">
        <f>D16+D18+D20+D21+D22</f>
        <v>228000</v>
      </c>
    </row>
    <row r="25" spans="1:10" ht="23">
      <c r="A25" s="6" t="s">
        <v>24</v>
      </c>
    </row>
    <row r="26" spans="1:10">
      <c r="A26" s="7" t="s">
        <v>28</v>
      </c>
      <c r="E26" s="3">
        <f>G6</f>
        <v>101115</v>
      </c>
      <c r="G26" s="10"/>
    </row>
    <row r="27" spans="1:10">
      <c r="A27" t="s">
        <v>14</v>
      </c>
      <c r="E27" s="3">
        <f>G11+G18+G20</f>
        <v>85353</v>
      </c>
      <c r="G27" s="10"/>
    </row>
    <row r="28" spans="1:10">
      <c r="A28" t="s">
        <v>20</v>
      </c>
      <c r="E28" s="3">
        <f>G7</f>
        <v>25900</v>
      </c>
      <c r="G28" s="10"/>
    </row>
    <row r="29" spans="1:10">
      <c r="A29" t="s">
        <v>21</v>
      </c>
      <c r="E29" s="3">
        <f>G21</f>
        <v>16000</v>
      </c>
      <c r="G29" s="10"/>
    </row>
    <row r="30" spans="1:10" ht="20">
      <c r="D30" s="5" t="s">
        <v>46</v>
      </c>
      <c r="E30" s="13">
        <f>SUM(E26:E29)</f>
        <v>228368</v>
      </c>
      <c r="F30" s="8"/>
      <c r="G30" s="1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5"/>
  <sheetViews>
    <sheetView tabSelected="1" workbookViewId="0">
      <selection sqref="A1:G35"/>
    </sheetView>
  </sheetViews>
  <sheetFormatPr baseColWidth="10" defaultRowHeight="15" x14ac:dyDescent="0"/>
  <cols>
    <col min="1" max="1" width="20.33203125" customWidth="1"/>
    <col min="2" max="2" width="25" customWidth="1"/>
    <col min="3" max="3" width="35.5" customWidth="1"/>
    <col min="4" max="4" width="21.5" customWidth="1"/>
    <col min="5" max="5" width="23.1640625" customWidth="1"/>
    <col min="6" max="6" width="20.83203125" customWidth="1"/>
    <col min="7" max="7" width="17.5" customWidth="1"/>
    <col min="8" max="8" width="12.33203125" bestFit="1" customWidth="1"/>
    <col min="9" max="9" width="18.1640625" customWidth="1"/>
  </cols>
  <sheetData>
    <row r="1" spans="1:9" ht="23">
      <c r="A1" s="20">
        <v>2017</v>
      </c>
      <c r="B1" s="5" t="s">
        <v>22</v>
      </c>
      <c r="C1" s="5" t="s">
        <v>23</v>
      </c>
      <c r="D1" s="5" t="s">
        <v>37</v>
      </c>
      <c r="E1" s="5" t="s">
        <v>47</v>
      </c>
      <c r="F1" s="11" t="s">
        <v>39</v>
      </c>
      <c r="G1" s="11" t="s">
        <v>39</v>
      </c>
      <c r="H1" s="20">
        <v>2018</v>
      </c>
    </row>
    <row r="2" spans="1:9" ht="26" customHeight="1">
      <c r="A2" s="20" t="s">
        <v>2</v>
      </c>
      <c r="D2" s="1"/>
      <c r="E2" s="1"/>
      <c r="H2" s="20" t="s">
        <v>2</v>
      </c>
    </row>
    <row r="3" spans="1:9" ht="36" customHeight="1">
      <c r="A3" s="20"/>
      <c r="B3" s="19" t="s">
        <v>48</v>
      </c>
      <c r="C3" s="17" t="s">
        <v>52</v>
      </c>
      <c r="D3" s="22">
        <v>650000</v>
      </c>
      <c r="E3" s="13">
        <v>509000</v>
      </c>
      <c r="F3" s="17"/>
      <c r="G3" s="19"/>
      <c r="H3" s="20"/>
    </row>
    <row r="4" spans="1:9" ht="23">
      <c r="A4" s="20"/>
      <c r="B4" s="19" t="s">
        <v>49</v>
      </c>
      <c r="C4" s="17" t="s">
        <v>50</v>
      </c>
      <c r="D4" s="22"/>
      <c r="E4" s="18">
        <v>96000</v>
      </c>
      <c r="F4" s="17"/>
      <c r="G4" s="19"/>
      <c r="H4" s="20"/>
    </row>
    <row r="5" spans="1:9" ht="23">
      <c r="A5" s="20"/>
      <c r="B5" s="17"/>
      <c r="C5" s="17" t="s">
        <v>82</v>
      </c>
      <c r="D5" s="17"/>
      <c r="E5" s="13">
        <v>5300</v>
      </c>
      <c r="F5" s="18"/>
      <c r="G5" s="17"/>
      <c r="H5" s="20"/>
    </row>
    <row r="6" spans="1:9" ht="26" customHeight="1">
      <c r="A6" s="20"/>
      <c r="B6" s="17"/>
      <c r="C6" s="17" t="s">
        <v>34</v>
      </c>
      <c r="D6" s="17"/>
      <c r="E6" s="13">
        <v>1343</v>
      </c>
      <c r="F6" s="18"/>
      <c r="G6" s="17"/>
      <c r="H6" s="20"/>
    </row>
    <row r="7" spans="1:9" ht="44" customHeight="1">
      <c r="A7" s="20"/>
      <c r="B7" s="17" t="s">
        <v>83</v>
      </c>
      <c r="C7" s="17" t="s">
        <v>51</v>
      </c>
      <c r="D7" s="18">
        <v>222000</v>
      </c>
      <c r="E7" s="18">
        <f>G7/1.09</f>
        <v>211376.14678899082</v>
      </c>
      <c r="F7" s="23" t="s">
        <v>81</v>
      </c>
      <c r="G7" s="24">
        <f>1200*1.28*150</f>
        <v>230400</v>
      </c>
      <c r="H7" s="20"/>
      <c r="I7" s="2"/>
    </row>
    <row r="8" spans="1:9" ht="23">
      <c r="A8" s="20" t="s">
        <v>2</v>
      </c>
      <c r="B8" s="17" t="s">
        <v>61</v>
      </c>
      <c r="C8" s="19" t="s">
        <v>53</v>
      </c>
      <c r="D8" s="18">
        <v>20000</v>
      </c>
      <c r="E8" s="18"/>
      <c r="F8" s="17" t="s">
        <v>78</v>
      </c>
      <c r="G8" s="17" t="s">
        <v>64</v>
      </c>
      <c r="H8" s="20" t="s">
        <v>2</v>
      </c>
    </row>
    <row r="9" spans="1:9" ht="41">
      <c r="A9" s="20" t="s">
        <v>2</v>
      </c>
      <c r="B9" s="17" t="s">
        <v>6</v>
      </c>
      <c r="C9" s="19" t="s">
        <v>54</v>
      </c>
      <c r="D9" s="18"/>
      <c r="E9" s="18"/>
      <c r="F9" s="17"/>
      <c r="G9" s="17"/>
      <c r="H9" s="20" t="s">
        <v>2</v>
      </c>
    </row>
    <row r="10" spans="1:9" ht="23">
      <c r="A10" s="20"/>
      <c r="B10" s="17" t="s">
        <v>6</v>
      </c>
      <c r="C10" s="19" t="s">
        <v>55</v>
      </c>
      <c r="D10" s="18"/>
      <c r="E10" s="18"/>
      <c r="F10" s="17"/>
      <c r="G10" s="17"/>
      <c r="H10" s="20"/>
    </row>
    <row r="11" spans="1:9" ht="23">
      <c r="A11" s="20" t="s">
        <v>2</v>
      </c>
      <c r="B11" s="17" t="s">
        <v>62</v>
      </c>
      <c r="C11" s="17" t="s">
        <v>56</v>
      </c>
      <c r="D11" s="18">
        <v>40000</v>
      </c>
      <c r="E11" s="18">
        <v>10000</v>
      </c>
      <c r="F11" s="17" t="s">
        <v>70</v>
      </c>
      <c r="G11" s="17" t="s">
        <v>63</v>
      </c>
      <c r="H11" s="20" t="s">
        <v>2</v>
      </c>
    </row>
    <row r="12" spans="1:9" ht="23">
      <c r="A12" s="20" t="s">
        <v>2</v>
      </c>
      <c r="B12" s="17"/>
      <c r="C12" s="19" t="s">
        <v>68</v>
      </c>
      <c r="D12" s="18"/>
      <c r="E12" s="18">
        <v>10000</v>
      </c>
      <c r="F12" s="17" t="s">
        <v>71</v>
      </c>
      <c r="G12" s="17"/>
      <c r="H12" s="20" t="s">
        <v>2</v>
      </c>
    </row>
    <row r="13" spans="1:9" ht="23">
      <c r="A13" s="21"/>
      <c r="B13" s="17"/>
      <c r="C13" s="18" t="s">
        <v>57</v>
      </c>
      <c r="D13" s="17"/>
      <c r="E13" s="18">
        <v>1800</v>
      </c>
      <c r="F13" s="17" t="s">
        <v>72</v>
      </c>
      <c r="G13" s="17"/>
      <c r="H13" s="21"/>
    </row>
    <row r="14" spans="1:9" ht="23">
      <c r="A14" s="21"/>
      <c r="B14" s="17"/>
      <c r="C14" s="18" t="s">
        <v>77</v>
      </c>
      <c r="D14" s="17"/>
      <c r="E14" s="18">
        <v>20000</v>
      </c>
      <c r="F14" s="17" t="s">
        <v>71</v>
      </c>
      <c r="G14" s="17"/>
      <c r="H14" s="21"/>
    </row>
    <row r="15" spans="1:9" ht="23">
      <c r="A15" s="21"/>
      <c r="B15" s="17"/>
      <c r="C15" s="18" t="s">
        <v>58</v>
      </c>
      <c r="D15" s="17"/>
      <c r="E15" s="18"/>
      <c r="F15" s="17"/>
      <c r="G15" s="17"/>
      <c r="H15" s="21"/>
    </row>
    <row r="16" spans="1:9" ht="23">
      <c r="A16" s="20" t="s">
        <v>2</v>
      </c>
      <c r="B16" s="17" t="s">
        <v>73</v>
      </c>
      <c r="C16" s="18" t="s">
        <v>74</v>
      </c>
      <c r="D16" s="25">
        <v>40000</v>
      </c>
      <c r="E16" s="25"/>
      <c r="F16" s="26" t="s">
        <v>75</v>
      </c>
      <c r="G16" s="17"/>
      <c r="H16" s="20" t="s">
        <v>2</v>
      </c>
    </row>
    <row r="17" spans="1:9" ht="23">
      <c r="A17" s="20"/>
      <c r="B17" s="17"/>
      <c r="C17" s="5" t="s">
        <v>7</v>
      </c>
      <c r="D17" s="13">
        <f>SUM(D2:D16)</f>
        <v>972000</v>
      </c>
      <c r="E17" s="16">
        <f>SUM(E2:E15)</f>
        <v>864819.14678899082</v>
      </c>
      <c r="F17" s="13"/>
      <c r="G17" s="19"/>
      <c r="H17" s="20"/>
      <c r="I17" s="2"/>
    </row>
    <row r="18" spans="1:9" ht="23">
      <c r="A18" s="20"/>
      <c r="B18" s="17"/>
      <c r="C18" s="17"/>
      <c r="D18" s="13"/>
      <c r="E18" s="17"/>
      <c r="F18" s="17"/>
      <c r="G18" s="17"/>
      <c r="H18" s="20"/>
    </row>
    <row r="19" spans="1:9" ht="23">
      <c r="A19" s="20" t="s">
        <v>0</v>
      </c>
      <c r="B19" s="18" t="s">
        <v>1</v>
      </c>
      <c r="C19" s="17" t="s">
        <v>59</v>
      </c>
      <c r="D19" s="18">
        <v>34000</v>
      </c>
      <c r="E19" s="18">
        <v>34000</v>
      </c>
      <c r="F19" s="17" t="s">
        <v>69</v>
      </c>
      <c r="G19" s="17"/>
      <c r="H19" s="20" t="s">
        <v>0</v>
      </c>
    </row>
    <row r="20" spans="1:9" ht="23">
      <c r="A20" s="20"/>
      <c r="B20" s="18"/>
      <c r="C20" s="17" t="s">
        <v>76</v>
      </c>
      <c r="D20" s="18">
        <v>34000</v>
      </c>
      <c r="E20" s="18">
        <v>20000</v>
      </c>
      <c r="F20" s="17"/>
      <c r="G20" s="17"/>
      <c r="H20" s="20"/>
    </row>
    <row r="21" spans="1:9" ht="23">
      <c r="A21" s="20"/>
      <c r="B21" s="18"/>
      <c r="C21" s="17" t="s">
        <v>60</v>
      </c>
      <c r="D21" s="17"/>
      <c r="E21" s="18">
        <v>14000</v>
      </c>
      <c r="F21" s="17"/>
      <c r="G21" s="17"/>
      <c r="H21" s="20"/>
    </row>
    <row r="22" spans="1:9" s="17" customFormat="1" ht="23">
      <c r="A22" s="20" t="s">
        <v>0</v>
      </c>
      <c r="B22" s="18" t="s">
        <v>65</v>
      </c>
      <c r="C22" s="5" t="s">
        <v>35</v>
      </c>
      <c r="D22" s="13">
        <f>D19+D20</f>
        <v>68000</v>
      </c>
      <c r="E22" s="18">
        <v>68000</v>
      </c>
      <c r="H22" s="20" t="s">
        <v>0</v>
      </c>
    </row>
    <row r="23" spans="1:9" ht="23">
      <c r="A23" s="20" t="s">
        <v>18</v>
      </c>
      <c r="B23" s="17" t="s">
        <v>1</v>
      </c>
      <c r="C23" s="19" t="s">
        <v>86</v>
      </c>
      <c r="D23" s="25">
        <v>32000</v>
      </c>
      <c r="E23" s="18"/>
      <c r="F23" s="17"/>
      <c r="G23" s="19"/>
      <c r="H23" s="20" t="s">
        <v>18</v>
      </c>
      <c r="I23" s="2"/>
    </row>
    <row r="24" spans="1:9" ht="23">
      <c r="A24" s="20"/>
      <c r="B24" s="17"/>
      <c r="C24" s="19" t="s">
        <v>87</v>
      </c>
      <c r="D24" s="18">
        <v>35000</v>
      </c>
      <c r="E24" s="18"/>
      <c r="F24" s="17"/>
      <c r="G24" s="19"/>
      <c r="H24" s="20"/>
      <c r="I24" s="2"/>
    </row>
    <row r="25" spans="1:9" ht="23">
      <c r="A25" s="20" t="s">
        <v>18</v>
      </c>
      <c r="B25" s="17" t="s">
        <v>19</v>
      </c>
      <c r="C25" s="17" t="s">
        <v>89</v>
      </c>
      <c r="D25" s="18">
        <v>5000</v>
      </c>
      <c r="E25" s="18" t="s">
        <v>84</v>
      </c>
      <c r="F25" s="17" t="s">
        <v>85</v>
      </c>
      <c r="G25" s="17"/>
      <c r="H25" s="20" t="s">
        <v>18</v>
      </c>
    </row>
    <row r="26" spans="1:9" ht="23">
      <c r="A26" s="21"/>
      <c r="B26" s="17"/>
      <c r="C26" s="17" t="s">
        <v>80</v>
      </c>
      <c r="D26" s="18">
        <v>5000</v>
      </c>
      <c r="E26" s="18"/>
      <c r="F26" s="21" t="s">
        <v>88</v>
      </c>
      <c r="G26" s="17"/>
      <c r="H26" s="21"/>
    </row>
    <row r="27" spans="1:9" ht="23">
      <c r="A27" s="21"/>
      <c r="B27" s="17"/>
      <c r="C27" s="5" t="s">
        <v>36</v>
      </c>
      <c r="D27" s="13">
        <f>D23+D24+D25+D26</f>
        <v>77000</v>
      </c>
      <c r="E27" s="13"/>
      <c r="F27" s="17"/>
      <c r="G27" s="17"/>
      <c r="H27" s="21"/>
    </row>
    <row r="28" spans="1:9" ht="20">
      <c r="B28" s="17"/>
      <c r="C28" s="14" t="s">
        <v>66</v>
      </c>
      <c r="D28" s="15">
        <f>D17+D19+D23+D25+D26</f>
        <v>1048000</v>
      </c>
      <c r="E28" s="17"/>
      <c r="F28" s="17"/>
      <c r="G28" s="17"/>
    </row>
    <row r="29" spans="1:9" ht="23">
      <c r="A29" s="6" t="s">
        <v>24</v>
      </c>
      <c r="B29" s="17"/>
      <c r="C29" s="17"/>
      <c r="D29" s="17"/>
      <c r="E29" s="17"/>
      <c r="F29" s="17"/>
      <c r="G29" s="17"/>
      <c r="H29" s="6" t="s">
        <v>24</v>
      </c>
    </row>
    <row r="30" spans="1:9" ht="25">
      <c r="A30" s="27" t="s">
        <v>28</v>
      </c>
      <c r="B30" s="27"/>
      <c r="C30" s="27"/>
      <c r="D30" s="28">
        <f>D3+D7</f>
        <v>872000</v>
      </c>
      <c r="E30" s="28">
        <f>SUM(E3:E7)</f>
        <v>823019.14678899082</v>
      </c>
      <c r="F30" s="17"/>
      <c r="G30" s="17"/>
      <c r="H30" s="7" t="s">
        <v>28</v>
      </c>
    </row>
    <row r="31" spans="1:9" ht="25">
      <c r="A31" s="27" t="s">
        <v>14</v>
      </c>
      <c r="B31" s="27"/>
      <c r="C31" s="27"/>
      <c r="D31" s="29">
        <f>D11+D19+D20+D23</f>
        <v>140000</v>
      </c>
      <c r="E31" s="28">
        <f>SUM(E11:E14)+SUM(E19:E21)</f>
        <v>109800</v>
      </c>
      <c r="F31" s="17"/>
      <c r="G31" s="17"/>
      <c r="H31" t="s">
        <v>14</v>
      </c>
    </row>
    <row r="32" spans="1:9" ht="25">
      <c r="A32" s="27" t="s">
        <v>20</v>
      </c>
      <c r="B32" s="27"/>
      <c r="C32" s="27"/>
      <c r="D32" s="29">
        <f>D8</f>
        <v>20000</v>
      </c>
      <c r="E32" s="28">
        <v>0</v>
      </c>
      <c r="F32" s="17"/>
      <c r="G32" s="17"/>
      <c r="H32" t="s">
        <v>20</v>
      </c>
    </row>
    <row r="33" spans="1:8" ht="25">
      <c r="A33" s="27" t="s">
        <v>21</v>
      </c>
      <c r="B33" s="27"/>
      <c r="C33" s="27"/>
      <c r="D33" s="29">
        <f>D25+D26</f>
        <v>10000</v>
      </c>
      <c r="E33" s="28">
        <v>0</v>
      </c>
      <c r="F33" s="17"/>
      <c r="G33" s="17"/>
      <c r="H33" t="s">
        <v>21</v>
      </c>
    </row>
    <row r="34" spans="1:8" ht="23">
      <c r="B34" s="17"/>
      <c r="C34" s="17"/>
      <c r="D34" s="30">
        <f>SUM(D30:D33)</f>
        <v>1042000</v>
      </c>
      <c r="E34" s="30">
        <f>SUM(E30:E33)</f>
        <v>932819.14678899082</v>
      </c>
      <c r="F34" s="5"/>
      <c r="G34" s="17"/>
    </row>
    <row r="35" spans="1:8" ht="23">
      <c r="B35" s="17"/>
      <c r="C35" s="17"/>
      <c r="D35" s="31" t="s">
        <v>79</v>
      </c>
      <c r="E35" s="31" t="s">
        <v>67</v>
      </c>
      <c r="F35" s="17"/>
      <c r="G35" s="17"/>
    </row>
  </sheetData>
  <phoneticPr fontId="13" type="noConversion"/>
  <pageMargins left="0.75000000000000011" right="0.75000000000000011" top="1" bottom="1" header="0.5" footer="0.5"/>
  <pageSetup paperSize="9" scale="5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2017-09-05T13:04:46Z</cp:lastPrinted>
  <dcterms:created xsi:type="dcterms:W3CDTF">2017-06-01T13:15:37Z</dcterms:created>
  <dcterms:modified xsi:type="dcterms:W3CDTF">2017-09-05T13:04:54Z</dcterms:modified>
</cp:coreProperties>
</file>