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5520"/>
  </bookViews>
  <sheets>
    <sheet name="Sheet1" sheetId="1" r:id="rId1"/>
  </sheets>
  <definedNames>
    <definedName name="_xlnm.Print_Area" localSheetId="0">Sheet1!$A$1:$G$23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22" i="1"/>
  <c r="F22" i="1"/>
  <c r="D18" i="1"/>
  <c r="C18" i="1"/>
  <c r="D20" i="1"/>
  <c r="C20" i="1"/>
  <c r="D7" i="1"/>
  <c r="E20" i="1"/>
  <c r="E18" i="1"/>
  <c r="E17" i="1"/>
  <c r="E19" i="1"/>
  <c r="E22" i="1"/>
  <c r="D22" i="1"/>
  <c r="C22" i="1"/>
  <c r="D13" i="1"/>
  <c r="D23" i="1"/>
  <c r="C13" i="1"/>
  <c r="C23" i="1"/>
  <c r="E23" i="1"/>
  <c r="E5" i="1"/>
  <c r="E6" i="1"/>
  <c r="E7" i="1"/>
  <c r="E8" i="1"/>
  <c r="E9" i="1"/>
  <c r="E10" i="1"/>
  <c r="E13" i="1"/>
  <c r="B14" i="1"/>
</calcChain>
</file>

<file path=xl/sharedStrings.xml><?xml version="1.0" encoding="utf-8"?>
<sst xmlns="http://schemas.openxmlformats.org/spreadsheetml/2006/main" count="38" uniqueCount="38">
  <si>
    <t>INFN Total Cost CORE</t>
  </si>
  <si>
    <t>Work Package</t>
  </si>
  <si>
    <t>Total</t>
  </si>
  <si>
    <t>Mechanics (100 %)</t>
  </si>
  <si>
    <t>FEE (100 %)</t>
  </si>
  <si>
    <t>WaveForm Digitizer (100%)</t>
  </si>
  <si>
    <t>Laser System (100%)</t>
  </si>
  <si>
    <t>Source (0%)</t>
  </si>
  <si>
    <t>Total apparati - crys-ps</t>
  </si>
  <si>
    <t>Cost Of Baseline</t>
  </si>
  <si>
    <t xml:space="preserve">Contingency  over (elec+mech+cal) </t>
  </si>
  <si>
    <t>Cooling station(50%)</t>
  </si>
  <si>
    <t>Crystals undoped CsI  - preprod</t>
  </si>
  <si>
    <t>UV SiPM (2x3 array) - preprod</t>
  </si>
  <si>
    <t>Prezzo 7$/cc</t>
  </si>
  <si>
    <t>Prezzo 300 Euro/pezzo</t>
  </si>
  <si>
    <t>TOTALE Gare+IN-KIND</t>
  </si>
  <si>
    <t>TOTALE IN-KIND</t>
  </si>
  <si>
    <t xml:space="preserve"> Euro/$ exchange rate= 1,09 </t>
  </si>
  <si>
    <t xml:space="preserve">Cost of undoped CsI + SiPM </t>
  </si>
  <si>
    <t>TOTALE GARE CsI+SiPM</t>
  </si>
  <si>
    <t>UV SiPM - full-production</t>
  </si>
  <si>
    <t>Crystals CsI  - production - 150 only</t>
  </si>
  <si>
    <t>W/Cu shielding</t>
  </si>
  <si>
    <t>Large Dewar for Module0</t>
  </si>
  <si>
    <t>Spedizioni/importazioni</t>
  </si>
  <si>
    <t>Additional Cost</t>
  </si>
  <si>
    <t>New Cables</t>
  </si>
  <si>
    <t>PolarFire</t>
  </si>
  <si>
    <t>Contingency</t>
  </si>
  <si>
    <t xml:space="preserve">Basic Cost </t>
  </si>
  <si>
    <t>ACTUAL COST</t>
  </si>
  <si>
    <t>Description</t>
  </si>
  <si>
    <t>SAVINGS</t>
  </si>
  <si>
    <t>v5.0 by S.Miscetti</t>
  </si>
  <si>
    <t>Crates/FEE plate</t>
  </si>
  <si>
    <t>???</t>
  </si>
  <si>
    <t>LV/HV COTS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</si>
</sst>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.00"/>
    <numFmt numFmtId="165" formatCode="&quot;€&quot;\ #,##0.00"/>
    <numFmt numFmtId="166" formatCode="&quot;€&quot;\ #,##0.00;[Red]&quot;€&quot;\ #,##0.00"/>
    <numFmt numFmtId="167" formatCode="&quot;€&quot;#,##0.00;[Red]&quot;€&quot;#,##0.0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000000"/>
      <name val="Calibri"/>
      <scheme val="minor"/>
    </font>
    <font>
      <b/>
      <sz val="16"/>
      <color rgb="FF000000"/>
      <name val="Calibri"/>
      <scheme val="minor"/>
    </font>
    <font>
      <sz val="16"/>
      <color rgb="FF0000FF"/>
      <name val="Calibri"/>
      <scheme val="minor"/>
    </font>
    <font>
      <b/>
      <sz val="18"/>
      <color rgb="FF0000FF"/>
      <name val="Calibri"/>
      <scheme val="minor"/>
    </font>
    <font>
      <b/>
      <sz val="18"/>
      <color rgb="FFFF0000"/>
      <name val="Calibri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b/>
      <sz val="16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14" fontId="5" fillId="2" borderId="0" xfId="0" applyNumberFormat="1" applyFont="1" applyFill="1"/>
    <xf numFmtId="14" fontId="5" fillId="0" borderId="0" xfId="0" applyNumberFormat="1" applyFont="1"/>
    <xf numFmtId="0" fontId="4" fillId="0" borderId="0" xfId="0" applyFont="1" applyFill="1"/>
    <xf numFmtId="164" fontId="4" fillId="0" borderId="0" xfId="0" applyNumberFormat="1" applyFont="1"/>
    <xf numFmtId="0" fontId="9" fillId="4" borderId="0" xfId="0" applyFont="1" applyFill="1"/>
    <xf numFmtId="164" fontId="9" fillId="4" borderId="0" xfId="0" applyNumberFormat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3" borderId="0" xfId="0" applyFont="1" applyFill="1"/>
    <xf numFmtId="165" fontId="12" fillId="3" borderId="0" xfId="0" applyNumberFormat="1" applyFont="1" applyFill="1"/>
    <xf numFmtId="0" fontId="4" fillId="5" borderId="0" xfId="0" applyFont="1" applyFill="1"/>
    <xf numFmtId="164" fontId="8" fillId="5" borderId="0" xfId="0" applyNumberFormat="1" applyFont="1" applyFill="1"/>
    <xf numFmtId="166" fontId="4" fillId="5" borderId="0" xfId="0" applyNumberFormat="1" applyFont="1" applyFill="1"/>
    <xf numFmtId="0" fontId="5" fillId="3" borderId="0" xfId="0" applyFont="1" applyFill="1"/>
    <xf numFmtId="164" fontId="5" fillId="3" borderId="0" xfId="0" applyNumberFormat="1" applyFont="1" applyFill="1"/>
    <xf numFmtId="0" fontId="13" fillId="0" borderId="0" xfId="0" applyFont="1"/>
    <xf numFmtId="164" fontId="4" fillId="0" borderId="0" xfId="0" applyNumberFormat="1" applyFont="1" applyFill="1"/>
    <xf numFmtId="166" fontId="4" fillId="0" borderId="0" xfId="0" applyNumberFormat="1" applyFont="1" applyFill="1"/>
    <xf numFmtId="4" fontId="14" fillId="0" borderId="0" xfId="0" applyNumberFormat="1" applyFont="1"/>
    <xf numFmtId="0" fontId="5" fillId="0" borderId="0" xfId="0" applyFont="1" applyFill="1"/>
    <xf numFmtId="167" fontId="4" fillId="3" borderId="0" xfId="0" applyNumberFormat="1" applyFont="1" applyFill="1"/>
    <xf numFmtId="167" fontId="16" fillId="0" borderId="0" xfId="0" applyNumberFormat="1" applyFont="1"/>
    <xf numFmtId="167" fontId="14" fillId="0" borderId="0" xfId="0" applyNumberFormat="1" applyFont="1"/>
    <xf numFmtId="164" fontId="12" fillId="0" borderId="0" xfId="0" applyNumberFormat="1" applyFont="1"/>
    <xf numFmtId="167" fontId="17" fillId="3" borderId="0" xfId="0" applyNumberFormat="1" applyFont="1" applyFill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5"/>
  <sheetViews>
    <sheetView tabSelected="1" workbookViewId="0">
      <selection sqref="A1:G23"/>
    </sheetView>
  </sheetViews>
  <sheetFormatPr baseColWidth="10" defaultColWidth="8.83203125" defaultRowHeight="14" x14ac:dyDescent="0"/>
  <cols>
    <col min="1" max="2" width="40.5" customWidth="1"/>
    <col min="3" max="3" width="19.83203125" customWidth="1"/>
    <col min="4" max="4" width="18" customWidth="1"/>
    <col min="5" max="5" width="26.33203125" customWidth="1"/>
    <col min="6" max="6" width="18.6640625" customWidth="1"/>
    <col min="7" max="7" width="20" customWidth="1"/>
  </cols>
  <sheetData>
    <row r="1" spans="1:8" s="2" customFormat="1" ht="25">
      <c r="A1" s="17" t="s">
        <v>0</v>
      </c>
      <c r="B1" s="18" t="s">
        <v>18</v>
      </c>
      <c r="C1" s="16"/>
      <c r="D1" s="16"/>
      <c r="E1" s="16"/>
      <c r="F1" s="16"/>
      <c r="G1" s="16"/>
    </row>
    <row r="2" spans="1:8" s="3" customFormat="1" ht="20">
      <c r="A2" s="3" t="s">
        <v>34</v>
      </c>
      <c r="C2" s="9">
        <v>42979</v>
      </c>
    </row>
    <row r="3" spans="1:8" s="3" customFormat="1" ht="20">
      <c r="C3" s="4"/>
    </row>
    <row r="4" spans="1:8" s="10" customFormat="1" ht="20">
      <c r="A4" s="6" t="s">
        <v>9</v>
      </c>
      <c r="B4" s="6" t="s">
        <v>1</v>
      </c>
      <c r="C4" s="8" t="s">
        <v>30</v>
      </c>
      <c r="D4" s="6" t="s">
        <v>29</v>
      </c>
      <c r="E4" s="6" t="s">
        <v>2</v>
      </c>
      <c r="F4" s="30" t="s">
        <v>26</v>
      </c>
      <c r="G4" s="30" t="s">
        <v>32</v>
      </c>
    </row>
    <row r="5" spans="1:8" s="3" customFormat="1" ht="20">
      <c r="A5" s="15"/>
      <c r="B5" s="3" t="s">
        <v>3</v>
      </c>
      <c r="C5" s="11">
        <v>299250</v>
      </c>
      <c r="D5" s="11">
        <v>49500</v>
      </c>
      <c r="E5" s="11">
        <f t="shared" ref="E5:E9" si="0">$C5+$D5</f>
        <v>348750</v>
      </c>
      <c r="F5" s="31">
        <v>30000</v>
      </c>
      <c r="G5" s="3" t="s">
        <v>35</v>
      </c>
    </row>
    <row r="6" spans="1:8" s="3" customFormat="1" ht="20">
      <c r="B6" s="3" t="s">
        <v>4</v>
      </c>
      <c r="C6" s="11">
        <v>296000</v>
      </c>
      <c r="D6" s="11">
        <v>29600</v>
      </c>
      <c r="E6" s="11">
        <f t="shared" si="0"/>
        <v>325600</v>
      </c>
      <c r="F6" s="31">
        <v>53000</v>
      </c>
      <c r="G6" s="3" t="s">
        <v>27</v>
      </c>
    </row>
    <row r="7" spans="1:8" s="3" customFormat="1" ht="20">
      <c r="B7" s="3" t="s">
        <v>5</v>
      </c>
      <c r="C7" s="11">
        <v>376100</v>
      </c>
      <c r="D7" s="11">
        <f>$C7*0.15+17000</f>
        <v>73415</v>
      </c>
      <c r="E7" s="11">
        <f t="shared" si="0"/>
        <v>449515</v>
      </c>
      <c r="F7" s="31">
        <v>40000</v>
      </c>
      <c r="G7" s="3" t="s">
        <v>28</v>
      </c>
    </row>
    <row r="8" spans="1:8" s="3" customFormat="1" ht="20">
      <c r="A8" s="15"/>
      <c r="B8" s="3" t="s">
        <v>6</v>
      </c>
      <c r="C8" s="11">
        <v>147000</v>
      </c>
      <c r="D8" s="11">
        <v>27500</v>
      </c>
      <c r="E8" s="11">
        <f t="shared" si="0"/>
        <v>174500</v>
      </c>
      <c r="F8" s="31" t="s">
        <v>36</v>
      </c>
      <c r="G8" s="3" t="s">
        <v>37</v>
      </c>
    </row>
    <row r="9" spans="1:8" s="3" customFormat="1" ht="20">
      <c r="B9" s="3" t="s">
        <v>7</v>
      </c>
      <c r="C9" s="3">
        <v>0</v>
      </c>
      <c r="D9" s="3">
        <v>0</v>
      </c>
      <c r="E9" s="3">
        <f t="shared" si="0"/>
        <v>0</v>
      </c>
      <c r="F9" s="31"/>
    </row>
    <row r="10" spans="1:8" s="3" customFormat="1" ht="20">
      <c r="A10" s="10"/>
      <c r="B10" s="10" t="s">
        <v>11</v>
      </c>
      <c r="C10" s="27">
        <v>80000</v>
      </c>
      <c r="D10" s="27">
        <v>20000</v>
      </c>
      <c r="E10" s="28">
        <f>C10+D10</f>
        <v>100000</v>
      </c>
      <c r="F10" s="31"/>
    </row>
    <row r="11" spans="1:8" s="3" customFormat="1" ht="20">
      <c r="A11" s="21"/>
      <c r="B11" s="21" t="s">
        <v>23</v>
      </c>
      <c r="C11" s="22"/>
      <c r="D11" s="22"/>
      <c r="E11" s="23">
        <v>50000</v>
      </c>
      <c r="F11" s="31"/>
    </row>
    <row r="12" spans="1:8" s="3" customFormat="1" ht="20">
      <c r="A12" s="21"/>
      <c r="B12" s="21" t="s">
        <v>24</v>
      </c>
      <c r="C12" s="22"/>
      <c r="D12" s="22"/>
      <c r="E12" s="23">
        <v>20000</v>
      </c>
      <c r="F12" s="31"/>
    </row>
    <row r="13" spans="1:8" s="3" customFormat="1" ht="20">
      <c r="A13" s="24" t="s">
        <v>17</v>
      </c>
      <c r="B13" s="24" t="s">
        <v>8</v>
      </c>
      <c r="C13" s="25">
        <f>SUM(C5:C10)</f>
        <v>1198350</v>
      </c>
      <c r="D13" s="25">
        <f>SUM(D5:D10)</f>
        <v>200015</v>
      </c>
      <c r="E13" s="25">
        <f>SUM(E5:E10)</f>
        <v>1398365</v>
      </c>
      <c r="F13" s="35">
        <f>SUM(F5:F7)</f>
        <v>123000</v>
      </c>
    </row>
    <row r="14" spans="1:8" ht="20">
      <c r="A14" s="14" t="s">
        <v>10</v>
      </c>
      <c r="B14" s="7">
        <f>$D13/$C13</f>
        <v>0.16690866608253013</v>
      </c>
      <c r="C14" s="1"/>
      <c r="D14" s="1"/>
      <c r="E14" s="1"/>
      <c r="F14" s="1"/>
      <c r="G14" s="1"/>
      <c r="H14" s="1"/>
    </row>
    <row r="15" spans="1:8" ht="20">
      <c r="A15" s="14"/>
      <c r="B15" s="7"/>
      <c r="C15" s="1"/>
      <c r="D15" s="1"/>
      <c r="E15" s="1"/>
      <c r="F15" s="1"/>
      <c r="G15" s="1"/>
      <c r="H15" s="1"/>
    </row>
    <row r="16" spans="1:8" ht="20">
      <c r="A16" s="6" t="s">
        <v>19</v>
      </c>
      <c r="B16" s="5"/>
      <c r="C16" s="6"/>
      <c r="D16" s="6"/>
      <c r="E16" s="6"/>
      <c r="F16" s="26" t="s">
        <v>31</v>
      </c>
      <c r="G16" s="1"/>
      <c r="H16" s="1"/>
    </row>
    <row r="17" spans="1:8" ht="23">
      <c r="A17" s="7" t="s">
        <v>14</v>
      </c>
      <c r="B17" s="3" t="s">
        <v>12</v>
      </c>
      <c r="C17" s="11">
        <v>60000</v>
      </c>
      <c r="D17" s="11">
        <v>0</v>
      </c>
      <c r="E17" s="11">
        <f>C17+D17</f>
        <v>60000</v>
      </c>
      <c r="F17" s="32">
        <v>24000</v>
      </c>
      <c r="G17" s="1"/>
      <c r="H17" s="1"/>
    </row>
    <row r="18" spans="1:8" ht="23">
      <c r="A18" s="7"/>
      <c r="B18" s="3" t="s">
        <v>22</v>
      </c>
      <c r="C18" s="11">
        <f>150/485*719000</f>
        <v>222371.13402061857</v>
      </c>
      <c r="D18" s="11">
        <f>150/485*108000</f>
        <v>33402.061855670101</v>
      </c>
      <c r="E18" s="11">
        <f>C18+D18</f>
        <v>255773.19587628866</v>
      </c>
      <c r="F18" s="32">
        <v>210000</v>
      </c>
      <c r="G18" s="1"/>
      <c r="H18" s="1"/>
    </row>
    <row r="19" spans="1:8" ht="23">
      <c r="A19" s="7" t="s">
        <v>15</v>
      </c>
      <c r="B19" s="3" t="s">
        <v>13</v>
      </c>
      <c r="C19" s="11">
        <v>42000</v>
      </c>
      <c r="D19" s="11">
        <v>0</v>
      </c>
      <c r="E19" s="11">
        <f>C19+D19</f>
        <v>42000</v>
      </c>
      <c r="F19" s="32">
        <v>84000</v>
      </c>
      <c r="G19" s="1"/>
      <c r="H19" s="1"/>
    </row>
    <row r="20" spans="1:8" ht="23">
      <c r="A20" s="7"/>
      <c r="B20" s="3" t="s">
        <v>21</v>
      </c>
      <c r="C20" s="11">
        <f>498000*2</f>
        <v>996000</v>
      </c>
      <c r="D20" s="11">
        <f>2*74000</f>
        <v>148000</v>
      </c>
      <c r="E20" s="11">
        <f>C20+D20</f>
        <v>1144000</v>
      </c>
      <c r="F20" s="29">
        <v>605000</v>
      </c>
      <c r="G20" s="26"/>
      <c r="H20" s="1"/>
    </row>
    <row r="21" spans="1:8" ht="23">
      <c r="A21" s="7" t="s">
        <v>25</v>
      </c>
      <c r="B21" s="3"/>
      <c r="C21" s="11"/>
      <c r="D21" s="11"/>
      <c r="E21" s="11"/>
      <c r="F21" s="32">
        <v>2500</v>
      </c>
      <c r="G21" s="26" t="s">
        <v>33</v>
      </c>
      <c r="H21" s="1"/>
    </row>
    <row r="22" spans="1:8" ht="23">
      <c r="A22" s="12" t="s">
        <v>20</v>
      </c>
      <c r="B22" s="12"/>
      <c r="C22" s="13">
        <f>$C17+C18+C19+C20</f>
        <v>1320371.1340206186</v>
      </c>
      <c r="D22" s="13">
        <f>D17+D18+D19+D20</f>
        <v>181402.06185567009</v>
      </c>
      <c r="E22" s="13">
        <f>E17+E18+E19+E20</f>
        <v>1501773.1958762887</v>
      </c>
      <c r="F22" s="33">
        <f>SUM(F17:F21)</f>
        <v>925500</v>
      </c>
      <c r="G22" s="34">
        <f>E22-F22</f>
        <v>576273.19587628869</v>
      </c>
      <c r="H22" s="1"/>
    </row>
    <row r="23" spans="1:8" ht="23">
      <c r="A23" s="19" t="s">
        <v>16</v>
      </c>
      <c r="B23" s="19"/>
      <c r="C23" s="20">
        <f>C13+C22</f>
        <v>2518721.1340206186</v>
      </c>
      <c r="D23" s="20">
        <f>D13+D22</f>
        <v>381417.06185567006</v>
      </c>
      <c r="E23" s="20">
        <f>D23+C23</f>
        <v>2900138.1958762887</v>
      </c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  <row r="25" spans="1:8" ht="18">
      <c r="A25" s="1"/>
      <c r="B25" s="1"/>
      <c r="C25" s="1"/>
      <c r="D25" s="1"/>
      <c r="E25" s="1"/>
      <c r="F25" s="1"/>
      <c r="G25" s="1"/>
      <c r="H25" s="1"/>
    </row>
  </sheetData>
  <phoneticPr fontId="15" type="noConversion"/>
  <pageMargins left="0.7" right="0.7" top="0.75" bottom="0.75" header="0.3" footer="0.3"/>
  <pageSetup scale="62" orientation="landscape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spinella</dc:creator>
  <cp:lastModifiedBy>Microsoft Office User</cp:lastModifiedBy>
  <cp:lastPrinted>2017-09-05T06:29:11Z</cp:lastPrinted>
  <dcterms:created xsi:type="dcterms:W3CDTF">2014-02-28T12:01:20Z</dcterms:created>
  <dcterms:modified xsi:type="dcterms:W3CDTF">2017-09-05T06:29:13Z</dcterms:modified>
</cp:coreProperties>
</file>